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30" windowWidth="20490" windowHeight="7425"/>
  </bookViews>
  <sheets>
    <sheet name="ПЗ 2018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2018'!$14:$14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5621"/>
</workbook>
</file>

<file path=xl/calcChain.xml><?xml version="1.0" encoding="utf-8"?>
<calcChain xmlns="http://schemas.openxmlformats.org/spreadsheetml/2006/main">
  <c r="H42" i="1" l="1"/>
  <c r="H41" i="1"/>
  <c r="H79" i="1" l="1"/>
  <c r="H78" i="1"/>
  <c r="H124" i="1" l="1"/>
  <c r="H123" i="1"/>
  <c r="H122" i="1"/>
  <c r="H95" i="1"/>
  <c r="H77" i="1" l="1"/>
  <c r="H76" i="1"/>
  <c r="H75" i="1" l="1"/>
  <c r="H74" i="1"/>
  <c r="H73" i="1"/>
  <c r="H121" i="1" l="1"/>
  <c r="H120" i="1" l="1"/>
  <c r="H72" i="1" l="1"/>
  <c r="H119" i="1" l="1"/>
  <c r="H118" i="1"/>
  <c r="H117" i="1"/>
  <c r="H88" i="1" l="1"/>
  <c r="H66" i="1" l="1"/>
  <c r="H59" i="1"/>
  <c r="H58" i="1"/>
  <c r="H53" i="1"/>
  <c r="H116" i="1" l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4" i="1"/>
  <c r="H125" i="1" l="1"/>
  <c r="H91" i="1"/>
  <c r="H92" i="1" l="1"/>
  <c r="H87" i="1"/>
  <c r="H89" i="1" l="1"/>
  <c r="H84" i="1"/>
  <c r="H83" i="1"/>
  <c r="H82" i="1"/>
  <c r="H85" i="1" l="1"/>
  <c r="H71" i="1"/>
  <c r="H70" i="1"/>
  <c r="H69" i="1"/>
  <c r="H68" i="1"/>
  <c r="H67" i="1"/>
  <c r="H64" i="1"/>
  <c r="H65" i="1"/>
  <c r="H63" i="1"/>
  <c r="H62" i="1"/>
  <c r="H61" i="1"/>
  <c r="H60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80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26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F126" i="5" l="1"/>
  <c r="F164" i="5"/>
  <c r="F135" i="5"/>
  <c r="G118" i="5"/>
  <c r="F108" i="5"/>
  <c r="F151" i="5"/>
  <c r="F118" i="5"/>
  <c r="G135" i="5"/>
  <c r="G181" i="5" l="1"/>
  <c r="F181" i="5"/>
</calcChain>
</file>

<file path=xl/sharedStrings.xml><?xml version="1.0" encoding="utf-8"?>
<sst xmlns="http://schemas.openxmlformats.org/spreadsheetml/2006/main" count="1324" uniqueCount="403">
  <si>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</si>
  <si>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</si>
  <si>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</si>
  <si>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</si>
  <si>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</si>
  <si>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</si>
  <si>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</si>
  <si>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</si>
  <si>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</si>
  <si>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</si>
  <si>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</si>
  <si>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</si>
  <si>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</si>
  <si>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</si>
  <si>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</si>
  <si>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</si>
  <si>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</si>
  <si>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</si>
  <si>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</si>
  <si>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</si>
  <si>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</si>
  <si>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</si>
  <si>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</si>
  <si>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</si>
  <si>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</si>
  <si>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</si>
  <si>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</si>
  <si>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</si>
  <si>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</si>
  <si>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</si>
  <si>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</si>
  <si>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</si>
  <si>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</si>
  <si>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</si>
  <si>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</si>
  <si>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</si>
  <si>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</si>
  <si>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</si>
  <si>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</si>
  <si>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</si>
  <si>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</si>
  <si>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</si>
  <si>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</si>
  <si>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</si>
  <si>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</si>
  <si>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</si>
  <si>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</si>
  <si>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</si>
  <si>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</si>
  <si>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</si>
  <si>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</si>
  <si>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</si>
  <si>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</si>
  <si>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</si>
  <si>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</si>
  <si>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</si>
  <si>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</si>
  <si>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</si>
  <si>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</si>
  <si>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</si>
  <si>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</si>
  <si>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</si>
  <si>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</si>
  <si>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</si>
  <si>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</si>
  <si>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</si>
  <si>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</si>
  <si>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</si>
  <si>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</si>
  <si>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</si>
  <si>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</si>
  <si>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</si>
  <si>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</si>
  <si>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</si>
  <si>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</si>
  <si>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</si>
  <si>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</si>
  <si>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</si>
  <si>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</si>
  <si>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</si>
  <si>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</si>
  <si>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</si>
  <si>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</si>
  <si>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</si>
  <si>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</si>
  <si>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</si>
  <si>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</si>
  <si>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</si>
  <si>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</si>
  <si>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</si>
  <si>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</si>
  <si>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</si>
  <si>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</si>
  <si>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кв.м</t>
  </si>
  <si>
    <t>Химчистка тюля, штор, ковров</t>
  </si>
  <si>
    <t>Настенный защитный экран из ДВП</t>
  </si>
  <si>
    <t>Аренда РТРС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</si>
  <si>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</si>
  <si>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</si>
  <si>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</si>
  <si>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</si>
  <si>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</si>
  <si>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</si>
  <si>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</si>
  <si>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</si>
  <si>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</si>
  <si>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</si>
  <si>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</si>
  <si>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</si>
  <si>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</si>
  <si>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</si>
  <si>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</si>
  <si>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</si>
  <si>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</si>
  <si>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</si>
  <si>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</si>
  <si>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</si>
  <si>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</si>
  <si>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</si>
  <si>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</si>
  <si>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</si>
  <si>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</si>
  <si>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</si>
  <si>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</si>
  <si>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</si>
  <si>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</si>
  <si>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</si>
  <si>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</si>
  <si>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</si>
  <si>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</si>
  <si>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</si>
  <si>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</si>
  <si>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</si>
  <si>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</si>
  <si>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</si>
  <si>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</si>
  <si>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</si>
  <si>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</si>
  <si>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</si>
  <si>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</si>
  <si>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</si>
  <si>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Кабель для СКС UTP 6</t>
  </si>
  <si>
    <t>Батареи для источников бесперебойного питания 12B</t>
  </si>
  <si>
    <t>Дизельное топливо для ДГУ</t>
  </si>
  <si>
    <t>Сотовая связь</t>
  </si>
  <si>
    <t>Обслуживание системы пожаротушения</t>
  </si>
  <si>
    <t>Утилизация списанного оборудования и расходных материалов</t>
  </si>
  <si>
    <t>Системный блок (стандартной конфигурации)</t>
  </si>
  <si>
    <t>метр</t>
  </si>
  <si>
    <t>комплект</t>
  </si>
  <si>
    <t>Обучение работников</t>
  </si>
  <si>
    <t>прошивка/ переплет бухгалтерских документов</t>
  </si>
  <si>
    <t>Проведение утренника к Новому Году</t>
  </si>
  <si>
    <t xml:space="preserve">Вентилятор охлаждения для коммутаторов HP (ADDA AD0412UB-C52 4020 DC 12 В 0.18A 4 см) </t>
  </si>
  <si>
    <t>Спиртные напитки</t>
  </si>
  <si>
    <t>Работы по сварке оптоволоконного кабеля на этажах Биржи</t>
  </si>
  <si>
    <t>Подарочный набор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</si>
  <si>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</si>
  <si>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</si>
  <si>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</si>
  <si>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</si>
  <si>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</si>
  <si>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</si>
  <si>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</si>
  <si>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</si>
  <si>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</si>
  <si>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</si>
  <si>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</si>
  <si>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</si>
  <si>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</si>
  <si>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</si>
  <si>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</si>
  <si>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</si>
  <si>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</si>
  <si>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</si>
  <si>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</si>
  <si>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</si>
  <si>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</si>
  <si>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</si>
  <si>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</si>
  <si>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</si>
  <si>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</si>
  <si>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</si>
  <si>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</si>
  <si>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</si>
  <si>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</si>
  <si>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</si>
  <si>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</si>
  <si>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</si>
  <si>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</si>
  <si>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</si>
  <si>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</si>
  <si>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</si>
  <si>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</si>
  <si>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</si>
  <si>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</si>
  <si>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</si>
  <si>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</si>
  <si>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</si>
  <si>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</si>
  <si>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</si>
  <si>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</si>
  <si>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</si>
  <si>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</si>
  <si>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</si>
  <si>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</si>
  <si>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</si>
  <si>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</si>
  <si>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</si>
  <si>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</si>
  <si>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</si>
  <si>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</si>
  <si>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Системный блок (улучшенной конфигурации)</t>
  </si>
  <si>
    <t>Картридж для ленточной библиотеки</t>
  </si>
  <si>
    <t>Страхование здания и имущества</t>
  </si>
  <si>
    <t>Ветошь обтирочная 50 м</t>
  </si>
  <si>
    <t>Лоток вертикальный пластиковый</t>
  </si>
  <si>
    <t>Услуги городского паркинга</t>
  </si>
  <si>
    <t>Оптоволоконный патчкорд</t>
  </si>
  <si>
    <t>Аккумуляторная батарея APC (SYBTU1-PLP)</t>
  </si>
  <si>
    <t>Продление гарантии на сервера Fujitsu</t>
  </si>
  <si>
    <t>Продление гарантии на маршрутизаторы Cisco 2911</t>
  </si>
  <si>
    <t>Услуги разработки ИС Next для фондового рынка</t>
  </si>
  <si>
    <t>Программное обеспечение Adobe Acrobat Professional</t>
  </si>
  <si>
    <t>Лицензирование межсетевого экрана PaloAlto 820</t>
  </si>
  <si>
    <t>Оперативная память DDR4 8Gb</t>
  </si>
  <si>
    <t>DIMM ECC DDR4 32 GB (PC4-19200/2400MHz), Registered</t>
  </si>
  <si>
    <t>HP 1.2TB 2.5-inch (SFF) Serial Attached SCSI (SAS)
12G 10K Enterprise Hot-Plug Hard Drive</t>
  </si>
  <si>
    <t>NetApp 108-00221+E0 X422A-R6 600GB 10K SAS 46X5428</t>
  </si>
  <si>
    <t>Fujitsu Storage Board Primergy rx600 s6-a3c40134605</t>
  </si>
  <si>
    <t xml:space="preserve">LED телевизор 65" </t>
  </si>
  <si>
    <t>Коммутаторы ядра сети типа L3</t>
  </si>
  <si>
    <t>Пограничный коммутатор на 8 портов</t>
  </si>
  <si>
    <t>Проведение Наурыза</t>
  </si>
  <si>
    <t>ИТОГО закупки HR</t>
  </si>
  <si>
    <t>Услуга проведения аудита внешнего периметра сети Биржи</t>
  </si>
  <si>
    <t>ИТОГО закупки БУХГАЛТЕРИИ</t>
  </si>
  <si>
    <t>Носилки медицинские бескаркасные "Плащ"</t>
  </si>
  <si>
    <t>Цена за единицу, тенге</t>
  </si>
  <si>
    <t>Общая сумма, утвержденная для закупки, тенге</t>
  </si>
  <si>
    <t>Планируемый срок осуществления закупок (квартал)</t>
  </si>
  <si>
    <t>I</t>
  </si>
  <si>
    <t>IV</t>
  </si>
  <si>
    <t>III</t>
  </si>
  <si>
    <t>II</t>
  </si>
  <si>
    <t>ИТОГО закупки СИТБ</t>
  </si>
  <si>
    <t>Планшет 4G</t>
  </si>
  <si>
    <t>Аренда оборудования для конференции</t>
  </si>
  <si>
    <t>Аренда (мастер-классы)</t>
  </si>
  <si>
    <t>Кейтеринг (мастер-классы)</t>
  </si>
  <si>
    <t>Таргетированная реклама постов в социальных сетях</t>
  </si>
  <si>
    <t>Проведение фотосессии, создание фотобанка KASE</t>
  </si>
  <si>
    <t>Создание и трансляция рекламной телевизионной передачи</t>
  </si>
  <si>
    <t>Ежедневник брендированный</t>
  </si>
  <si>
    <t>Мобильный поп-ап</t>
  </si>
  <si>
    <t>Гонг</t>
  </si>
  <si>
    <t>Ручка брендированная</t>
  </si>
  <si>
    <t>Папка брендированная</t>
  </si>
  <si>
    <t>Блокнот брендированный</t>
  </si>
  <si>
    <t>Настольный брендированный календарь</t>
  </si>
  <si>
    <t>VIP подарки для деловых встреч</t>
  </si>
  <si>
    <t>Брошюра для иностранных инвесторов</t>
  </si>
  <si>
    <t>Брошюра для розничных инвесторов</t>
  </si>
  <si>
    <t>Брендированные открытки</t>
  </si>
  <si>
    <t>Букет цветов  с открыткой</t>
  </si>
  <si>
    <t>Внешняя вспышка для фотоаппарата</t>
  </si>
  <si>
    <t>Штатив для фотоаппаратара</t>
  </si>
  <si>
    <t>Услуги по допуску к специализированной системе для мониторинга СМИ и социальных сетей</t>
  </si>
  <si>
    <t>Услуга</t>
  </si>
  <si>
    <t>Штука</t>
  </si>
  <si>
    <t>ИТОГО по закупкам PR</t>
  </si>
  <si>
    <t>Закупки АХО</t>
  </si>
  <si>
    <t>ИТОГО по закупкам АХО</t>
  </si>
  <si>
    <t>Закупки ДИТ</t>
  </si>
  <si>
    <t>ИТОГО по закупкам ДИТ</t>
  </si>
  <si>
    <t>Закупки HR</t>
  </si>
  <si>
    <t>Закупки СИТБ</t>
  </si>
  <si>
    <t>Закупки Бухгалтерии</t>
  </si>
  <si>
    <t>Закупки PR</t>
  </si>
  <si>
    <t xml:space="preserve">Программное обеспечение IntelliJ IDEA </t>
  </si>
  <si>
    <t>NetApp X299A-R5 2TB SATA 7.2K RPM Hard Disk Drive</t>
  </si>
  <si>
    <t>План закупок товаров, работ и услуг на 2018 год</t>
  </si>
  <si>
    <t>Услуги по проведению корпортивного мероприятия (Новый год)</t>
  </si>
  <si>
    <t>Корпоративтік іс-шараны ұйымдастыру және өткізу бойынша қызметтер (Жаңа жыл)</t>
  </si>
  <si>
    <t>Ғимаратті және мүлікті сақтандыру</t>
  </si>
  <si>
    <t>Жабысқақ қатпен 75*75 естелік үшін қағаз</t>
  </si>
  <si>
    <t>Бумага для заметок 90*90 (100 л)</t>
  </si>
  <si>
    <t>Бумага для заметок 75*50 с клейким слоем (100 л)</t>
  </si>
  <si>
    <t>90*90 естелік үшін қағаз (100 п)</t>
  </si>
  <si>
    <t xml:space="preserve">12х44мм, пластиктік, 5 түс, Жабысқақ нұсқа белгі бауы  </t>
  </si>
  <si>
    <t>Логотиппен фирмалық бланктер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</si>
  <si>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</si>
  <si>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</si>
  <si>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</si>
  <si>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24/6 степлер үшін қапсырма</t>
  </si>
  <si>
    <t>түзету сұйықтық 20 мл</t>
  </si>
  <si>
    <t>мөртабандарды, белгілерді жасау</t>
  </si>
  <si>
    <t>спиртті ішімдіктер</t>
  </si>
  <si>
    <t>қуат үнемдеу шам R63 40w</t>
  </si>
  <si>
    <t>қуат үнемдеушам FLE 20 TBX E27</t>
  </si>
  <si>
    <t>қуат үнемдеу шам Spiralmini 9w8560 E27</t>
  </si>
  <si>
    <t>Шыныдан жасалған офистік тақтайша</t>
  </si>
  <si>
    <t>қызметтік автокөктерды тәуелсіз бағалауды өткізу</t>
  </si>
  <si>
    <t>кілемдерді, перделерды, тюльды, химиялық тазалау</t>
  </si>
  <si>
    <t xml:space="preserve">Система DLP </t>
  </si>
  <si>
    <t>брендтелген ашық хат</t>
  </si>
  <si>
    <t>Брендтік блокнот</t>
  </si>
  <si>
    <t>Үстелде тұратын брендтік күнтізбе</t>
  </si>
  <si>
    <t>Брендтік папка</t>
  </si>
  <si>
    <t>Брендтік қалам</t>
  </si>
  <si>
    <t>гонг</t>
  </si>
  <si>
    <t>Брендтік күнделік</t>
  </si>
  <si>
    <t>Конференция ушін жабдықтау жалға алу</t>
  </si>
  <si>
    <t>Жалға алу (мастер-класстар)</t>
  </si>
  <si>
    <t>Кейтеринг (мастер-класстар)</t>
  </si>
  <si>
    <t>Әлеуметтік желілерде жүктерді таргеттік жарнама</t>
  </si>
  <si>
    <t>Фотосессия өткізу, KASE фотобанкті жасау</t>
  </si>
  <si>
    <t>Жаранамалық теледидар бағдарламаны жасау және көрсету</t>
  </si>
  <si>
    <t>Мобилдік поп-ап</t>
  </si>
  <si>
    <t>Іскерлік кездесу үшін VIP сыйлық</t>
  </si>
  <si>
    <t>Шетел инвесторлар үшін брошюра</t>
  </si>
  <si>
    <t>Даналап инвесторлар үшін брошюра</t>
  </si>
  <si>
    <t>Ашықтамамен бір байлам гүл</t>
  </si>
  <si>
    <t>фотоаппарат үшін сыртқы жарқылдақ</t>
  </si>
  <si>
    <t>фотоаппарат үшін штатив</t>
  </si>
  <si>
    <t>Әлеуметтік желілерде және БАҚ бақылау үшін мамандандырылған жүйеге жіберу бойынша қызметтер</t>
  </si>
  <si>
    <t>Бухгалтерлік құжаттамаларды түптеу</t>
  </si>
  <si>
    <t>DLP жүйесі</t>
  </si>
  <si>
    <t xml:space="preserve">Биржаның тор сыртқы периметрді аудит өткізу бойынша қызметтер  </t>
  </si>
  <si>
    <t xml:space="preserve">қызметкерлерды оқыту </t>
  </si>
  <si>
    <t>Жаңа жылға арналған ертеңгілікті өткізу</t>
  </si>
  <si>
    <t>Наурыз мейрамды өткізу</t>
  </si>
  <si>
    <t xml:space="preserve">8 порттік шекара коммутатор </t>
  </si>
  <si>
    <t>L3 түрі тор ядро коммутаторлар</t>
  </si>
  <si>
    <t xml:space="preserve">65" LED теледидар </t>
  </si>
  <si>
    <t>Жүйелік блок (жақсартылған кескіндемедегі)</t>
  </si>
  <si>
    <t>Жүйелік блок (стандартік кескіндемедегі)</t>
  </si>
  <si>
    <t>HP (ADDA AD0412UB-C52 4020 DC 12 В 0.18A 4 см) коммутатор үшін салқындықтау желдеткіш</t>
  </si>
  <si>
    <t>DDR4 8Gb оперативтік жад</t>
  </si>
  <si>
    <t>IntelliJ IDEA бағдарламалық жасақтама</t>
  </si>
  <si>
    <t>PaloAlto 820 желіаралық қалқанды лицензиялау</t>
  </si>
  <si>
    <t>Adobe Acrobat Professional бағдарламалық жасақтама</t>
  </si>
  <si>
    <t xml:space="preserve">Шығыс материалдар және жабдықтауларды кәдеге жарату </t>
  </si>
  <si>
    <t>Cisco 2911 бағдарлауышта кепілдікті ұзарту</t>
  </si>
  <si>
    <t>Fujitsu серверде кепілдікті ұзарту</t>
  </si>
  <si>
    <t>Өрт сөндіру жүйесін қызметтеу</t>
  </si>
  <si>
    <t>ұялы байланыс</t>
  </si>
  <si>
    <t>ДГУ үшін дизель отыны</t>
  </si>
  <si>
    <t>12В үздіксіз қуат көзі үшін батареялар</t>
  </si>
  <si>
    <t>APC (SYBTU1-PLP) аккумуляторлік батарея</t>
  </si>
  <si>
    <t>ленталық жүйесі үшін картридж</t>
  </si>
  <si>
    <t>оптикалық талшық кабелі</t>
  </si>
  <si>
    <t>СКС UTP 6 үшін кабел</t>
  </si>
  <si>
    <t>Қалалық паркинкг қызметтер</t>
  </si>
  <si>
    <t>"Плащ" каркассыз медициналық зембіл</t>
  </si>
  <si>
    <t>Установка сплинклера</t>
  </si>
  <si>
    <t>Сплинклерді орналыстыру</t>
  </si>
  <si>
    <t>Пластикті тік лоток</t>
  </si>
  <si>
    <t>50 м  сүртү шүберек</t>
  </si>
  <si>
    <t xml:space="preserve">Биржаның қабаттарда оптикалық талшық кабелді пісіру бойынша жұмыстар </t>
  </si>
  <si>
    <t>УТВЕРЖДЕНО</t>
  </si>
  <si>
    <t>Карта памяти</t>
  </si>
  <si>
    <t>Сумка для фотоаппарата</t>
  </si>
  <si>
    <t>Аккумулятор для фотоаппарата</t>
  </si>
  <si>
    <t>Жады картасы</t>
  </si>
  <si>
    <t>Фотоаппаратқа арналған сөмке</t>
  </si>
  <si>
    <t>Фотоаппаратқақа арналған аккумулятор</t>
  </si>
  <si>
    <t>Радио петличный микрофон</t>
  </si>
  <si>
    <t>тұзақ радио микрофон</t>
  </si>
  <si>
    <t>Видеостена</t>
  </si>
  <si>
    <t>Видео қабырға</t>
  </si>
  <si>
    <t>Аренда звукового оборудования</t>
  </si>
  <si>
    <t>Дыбыс жабдықтауды жалға алу</t>
  </si>
  <si>
    <t>Пакет вертикальный</t>
  </si>
  <si>
    <t>Пакет вертикалды</t>
  </si>
  <si>
    <t>Қор нарық үшін Next ИЖ әзірлеу бойынша қызметтер</t>
  </si>
  <si>
    <t>Программное обеспечение для защиты виртуальных сред</t>
  </si>
  <si>
    <t>Программное обеспечение для анализа защищенности информационных систем</t>
  </si>
  <si>
    <t>Программное обеспечение для защиты корпоративных данных на мобильных устройствах</t>
  </si>
  <si>
    <t>Виртуалды ортаны қорғау үшін бағдарламалық қамтамасыз ету</t>
  </si>
  <si>
    <t>Ақпараттық жүйелерді корғауға талдау үшін бағдарламалық қамтамасыз ету</t>
  </si>
  <si>
    <t>Мобилдік құрыларда корпоративтік деректерді қорғау үшін бағдарламалық қамтамасыз ету</t>
  </si>
  <si>
    <t>Серверное оборудование для торговых систем</t>
  </si>
  <si>
    <t>Қор нарықтын сауда жүйесі үшін серверлік жабдықтау</t>
  </si>
  <si>
    <t>Сетевой адаптер для серверов Fujitsu (Plan CD 4xGbit Cu lntel I350-T4)</t>
  </si>
  <si>
    <t>Fujitsu сервер үшін желілік бейімдегіш (Plan CD 4xGbit Cu lntel I350-T4)</t>
  </si>
  <si>
    <t>Наградная стела</t>
  </si>
  <si>
    <t>Наградной диплом</t>
  </si>
  <si>
    <t>Марапат стела</t>
  </si>
  <si>
    <t>Марапат диплом</t>
  </si>
  <si>
    <t>Тарелка брендированная юбилейная</t>
  </si>
  <si>
    <t>Брендтелген мерейтойлық тәрелке</t>
  </si>
  <si>
    <t>Приказом Председателя Правления</t>
  </si>
  <si>
    <t>от "____" __________________ 2018 года</t>
  </si>
  <si>
    <t>тендер</t>
  </si>
  <si>
    <t>931 240 000 220</t>
  </si>
  <si>
    <t>Материалы для изменения СКС на 5 этаже</t>
  </si>
  <si>
    <t>Услуги по перевозке серверного оборудования</t>
  </si>
  <si>
    <t>СКС өзгерту үшін маткриалдар</t>
  </si>
  <si>
    <t>Серверлік жабдықтаманы көшіру бойынша қызметтер</t>
  </si>
  <si>
    <t>Роликовые жалюзи</t>
  </si>
  <si>
    <t>квадратный метр</t>
  </si>
  <si>
    <t>Роликті жалюздер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</si>
</sst>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\ _₽"/>
    <numFmt numFmtId="165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28"/>
      <name val="Arial Narrow"/>
      <family val="2"/>
      <charset val="204"/>
    </font>
    <font>
      <b/>
      <i/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6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5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4" borderId="1" xfId="4" applyFont="1" applyFill="1" applyBorder="1" applyAlignment="1">
      <alignment horizontal="left" vertical="center" wrapText="1"/>
    </xf>
    <xf numFmtId="0" fontId="11" fillId="4" borderId="1" xfId="4" applyFont="1" applyFill="1" applyBorder="1" applyAlignment="1">
      <alignment horizontal="center" vertical="center" wrapText="1"/>
    </xf>
    <xf numFmtId="4" fontId="11" fillId="4" borderId="1" xfId="4" applyNumberFormat="1" applyFont="1" applyFill="1" applyBorder="1" applyAlignment="1">
      <alignment horizontal="center" vertical="center" wrapText="1"/>
    </xf>
    <xf numFmtId="0" fontId="11" fillId="4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3" fontId="17" fillId="2" borderId="1" xfId="4" applyNumberFormat="1" applyFont="1" applyFill="1" applyBorder="1" applyAlignment="1">
      <alignment horizontal="center" vertical="center" wrapText="1"/>
    </xf>
    <xf numFmtId="4" fontId="17" fillId="2" borderId="1" xfId="4" applyNumberFormat="1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 wrapText="1"/>
    </xf>
    <xf numFmtId="0" fontId="20" fillId="0" borderId="1" xfId="4" applyNumberFormat="1" applyFont="1" applyBorder="1" applyAlignment="1">
      <alignment horizontal="center" vertical="center" wrapText="1"/>
    </xf>
    <xf numFmtId="4" fontId="20" fillId="0" borderId="1" xfId="4" applyNumberFormat="1" applyFont="1" applyBorder="1" applyAlignment="1">
      <alignment horizontal="center" vertical="center" wrapText="1"/>
    </xf>
    <xf numFmtId="3" fontId="20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7" fillId="0" borderId="1" xfId="4" applyNumberFormat="1" applyFont="1" applyFill="1" applyBorder="1" applyAlignment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3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22" fillId="0" borderId="0" xfId="5" applyFont="1" applyFill="1" applyBorder="1" applyAlignment="1">
      <alignment horizontal="center"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3" fillId="0" borderId="0" xfId="5" applyFont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4" fillId="0" borderId="7" xfId="5" applyFont="1" applyBorder="1" applyAlignment="1">
      <alignment vertical="center"/>
    </xf>
    <xf numFmtId="0" fontId="24" fillId="0" borderId="7" xfId="5" applyFont="1" applyBorder="1" applyAlignment="1">
      <alignment horizontal="center" vertical="center"/>
    </xf>
    <xf numFmtId="0" fontId="23" fillId="0" borderId="7" xfId="5" applyFont="1" applyBorder="1" applyAlignment="1">
      <alignment vertical="center"/>
    </xf>
    <xf numFmtId="164" fontId="24" fillId="0" borderId="7" xfId="5" applyNumberFormat="1" applyFont="1" applyBorder="1" applyAlignment="1">
      <alignment vertical="center"/>
    </xf>
    <xf numFmtId="43" fontId="16" fillId="0" borderId="0" xfId="6" applyFont="1" applyBorder="1" applyAlignment="1">
      <alignment horizontal="center" vertical="center" wrapText="1"/>
    </xf>
    <xf numFmtId="0" fontId="24" fillId="0" borderId="0" xfId="5" applyFont="1" applyBorder="1" applyAlignment="1">
      <alignment horizontal="center" vertical="center"/>
    </xf>
    <xf numFmtId="0" fontId="23" fillId="0" borderId="8" xfId="5" applyFont="1" applyBorder="1" applyAlignment="1">
      <alignment vertical="center"/>
    </xf>
    <xf numFmtId="0" fontId="23" fillId="0" borderId="8" xfId="5" applyFont="1" applyBorder="1" applyAlignment="1">
      <alignment horizontal="center" vertical="center"/>
    </xf>
    <xf numFmtId="164" fontId="23" fillId="0" borderId="8" xfId="5" applyNumberFormat="1" applyFont="1" applyBorder="1" applyAlignment="1">
      <alignment vertical="center"/>
    </xf>
    <xf numFmtId="0" fontId="22" fillId="0" borderId="7" xfId="5" applyFont="1" applyFill="1" applyBorder="1" applyAlignment="1">
      <alignment vertical="center"/>
    </xf>
    <xf numFmtId="0" fontId="22" fillId="0" borderId="7" xfId="5" applyFont="1" applyFill="1" applyBorder="1" applyAlignment="1">
      <alignment horizontal="center" vertical="center"/>
    </xf>
    <xf numFmtId="164" fontId="23" fillId="0" borderId="0" xfId="5" applyNumberFormat="1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164" fontId="22" fillId="0" borderId="0" xfId="5" applyNumberFormat="1" applyFont="1" applyBorder="1" applyAlignment="1">
      <alignment vertical="center"/>
    </xf>
    <xf numFmtId="0" fontId="13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5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8" fillId="7" borderId="1" xfId="4" applyFont="1" applyFill="1" applyBorder="1" applyAlignment="1">
      <alignment horizontal="left" vertical="center" wrapText="1"/>
    </xf>
    <xf numFmtId="0" fontId="18" fillId="7" borderId="1" xfId="4" applyFont="1" applyFill="1" applyBorder="1" applyAlignment="1">
      <alignment horizontal="center" vertical="center" wrapText="1"/>
    </xf>
    <xf numFmtId="4" fontId="18" fillId="7" borderId="1" xfId="4" applyNumberFormat="1" applyFont="1" applyFill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3" xfId="4" applyFont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left" vertical="center" wrapText="1"/>
    </xf>
    <xf numFmtId="0" fontId="18" fillId="0" borderId="1" xfId="4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4" fontId="19" fillId="0" borderId="3" xfId="4" applyNumberFormat="1" applyFont="1" applyBorder="1" applyAlignment="1">
      <alignment horizontal="center" vertical="center" wrapText="1"/>
    </xf>
    <xf numFmtId="0" fontId="11" fillId="6" borderId="1" xfId="4" applyFont="1" applyFill="1" applyBorder="1" applyAlignment="1">
      <alignment horizontal="left" vertical="center" wrapText="1"/>
    </xf>
    <xf numFmtId="0" fontId="11" fillId="6" borderId="1" xfId="4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1" fillId="6" borderId="1" xfId="4" applyFont="1" applyFill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3" fontId="14" fillId="0" borderId="1" xfId="4" applyNumberFormat="1" applyFont="1" applyBorder="1" applyAlignment="1">
      <alignment horizontal="center" vertical="center" wrapText="1"/>
    </xf>
    <xf numFmtId="4" fontId="14" fillId="0" borderId="1" xfId="4" applyNumberFormat="1" applyFont="1" applyBorder="1" applyAlignment="1">
      <alignment horizontal="center" vertical="center" wrapText="1"/>
    </xf>
    <xf numFmtId="4" fontId="14" fillId="5" borderId="1" xfId="4" applyNumberFormat="1" applyFont="1" applyFill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4" fontId="14" fillId="2" borderId="1" xfId="4" applyNumberFormat="1" applyFont="1" applyFill="1" applyBorder="1" applyAlignment="1">
      <alignment horizontal="center" vertical="center" wrapText="1"/>
    </xf>
    <xf numFmtId="0" fontId="15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 wrapText="1"/>
    </xf>
    <xf numFmtId="0" fontId="27" fillId="0" borderId="3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2" borderId="3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8" borderId="3" xfId="0" applyFont="1" applyFill="1" applyBorder="1" applyAlignment="1">
      <alignment horizontal="center" vertical="center" wrapText="1"/>
    </xf>
    <xf numFmtId="3" fontId="29" fillId="8" borderId="3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3" fontId="29" fillId="3" borderId="3" xfId="0" applyNumberFormat="1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3" fontId="28" fillId="3" borderId="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3" fontId="36" fillId="2" borderId="2" xfId="0" applyNumberFormat="1" applyFont="1" applyFill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left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31" fillId="3" borderId="5" xfId="0" applyFont="1" applyFill="1" applyBorder="1" applyAlignment="1">
      <alignment horizontal="left" vertical="center" wrapText="1"/>
    </xf>
    <xf numFmtId="0" fontId="31" fillId="3" borderId="12" xfId="0" applyFont="1" applyFill="1" applyBorder="1" applyAlignment="1">
      <alignment horizontal="left" vertical="center" wrapText="1"/>
    </xf>
    <xf numFmtId="0" fontId="31" fillId="3" borderId="13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right" wrapText="1"/>
    </xf>
    <xf numFmtId="0" fontId="34" fillId="2" borderId="0" xfId="0" applyFont="1" applyFill="1" applyBorder="1" applyAlignment="1">
      <alignment horizontal="right" wrapText="1"/>
    </xf>
    <xf numFmtId="0" fontId="31" fillId="8" borderId="10" xfId="0" applyFont="1" applyFill="1" applyBorder="1" applyAlignment="1">
      <alignment horizontal="left" vertical="center" wrapText="1"/>
    </xf>
    <xf numFmtId="0" fontId="31" fillId="8" borderId="9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1" fillId="0" borderId="0" xfId="5" applyFont="1" applyBorder="1" applyAlignment="1">
      <alignment horizontal="center" vertical="center"/>
    </xf>
    <xf numFmtId="3" fontId="26" fillId="2" borderId="3" xfId="0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26"/>
  <sheetViews>
    <sheetView tabSelected="1" topLeftCell="A27" zoomScaleNormal="100" workbookViewId="0">
      <selection activeCell="F41" sqref="F41:H41"/>
    </sheetView>
  </sheetViews>
  <sheetFormatPr defaultColWidth="9.140625" defaultRowHeight="16.5" x14ac:dyDescent="0.25"/>
  <cols>
    <col min="1" max="1" width="7" style="146" customWidth="1"/>
    <col min="2" max="2" width="24.5703125" style="146" customWidth="1"/>
    <col min="3" max="3" width="25.7109375" style="146" customWidth="1"/>
    <col min="4" max="4" width="28" style="146" customWidth="1"/>
    <col min="5" max="5" width="16.28515625" style="146" customWidth="1"/>
    <col min="6" max="6" width="13" style="146" customWidth="1"/>
    <col min="7" max="7" width="15.42578125" style="157" customWidth="1"/>
    <col min="8" max="8" width="17.28515625" style="157" customWidth="1"/>
    <col min="9" max="9" width="20.7109375" style="146" customWidth="1"/>
    <col min="10" max="10" width="19.85546875" style="146" hidden="1" customWidth="1"/>
    <col min="11" max="16384" width="9.140625" style="146"/>
  </cols>
  <sheetData>
    <row r="1" spans="1:9" s="137" customFormat="1" ht="15" customHeight="1" x14ac:dyDescent="0.25">
      <c r="B1" s="139" t="s">
        <v>0</v>
      </c>
      <c r="F1" s="140"/>
      <c r="G1" s="140"/>
      <c r="H1" s="140"/>
    </row>
    <row r="2" spans="1:9" s="137" customFormat="1" ht="15" customHeight="1" x14ac:dyDescent="0.25">
      <c r="B2" s="141"/>
      <c r="F2" s="140"/>
      <c r="G2" s="140"/>
      <c r="H2" s="140"/>
    </row>
    <row r="3" spans="1:9" s="137" customFormat="1" ht="45" customHeight="1" x14ac:dyDescent="0.25">
      <c r="B3" s="139" t="s">
        <v>1</v>
      </c>
      <c r="C3" s="139" t="s">
        <v>2</v>
      </c>
      <c r="D3" s="139" t="s">
        <v>3</v>
      </c>
      <c r="F3" s="140"/>
      <c r="G3" s="140"/>
      <c r="H3" s="140"/>
      <c r="I3" s="142"/>
    </row>
    <row r="4" spans="1:9" s="137" customFormat="1" ht="47.25" customHeight="1" x14ac:dyDescent="0.25">
      <c r="B4" s="143" t="s">
        <v>395</v>
      </c>
      <c r="C4" s="144" t="s">
        <v>4</v>
      </c>
      <c r="D4" s="144" t="s">
        <v>5</v>
      </c>
      <c r="F4" s="140"/>
    </row>
    <row r="5" spans="1:9" s="137" customFormat="1" ht="44.25" customHeight="1" x14ac:dyDescent="0.25">
      <c r="A5" s="145"/>
      <c r="D5" s="158"/>
      <c r="E5" s="159"/>
      <c r="F5" s="178" t="s">
        <v>360</v>
      </c>
      <c r="G5" s="178"/>
      <c r="H5" s="178"/>
      <c r="I5" s="178"/>
    </row>
    <row r="6" spans="1:9" s="137" customFormat="1" ht="18" x14ac:dyDescent="0.25">
      <c r="D6" s="158"/>
      <c r="E6" s="160"/>
      <c r="F6" s="179" t="s">
        <v>392</v>
      </c>
      <c r="G6" s="179"/>
      <c r="H6" s="179"/>
      <c r="I6" s="179"/>
    </row>
    <row r="7" spans="1:9" s="137" customFormat="1" ht="18" x14ac:dyDescent="0.25">
      <c r="D7" s="158"/>
      <c r="E7" s="160"/>
      <c r="F7" s="179" t="s">
        <v>5</v>
      </c>
      <c r="G7" s="179"/>
      <c r="H7" s="179"/>
      <c r="I7" s="179"/>
    </row>
    <row r="8" spans="1:9" ht="18" x14ac:dyDescent="0.25">
      <c r="D8" s="179" t="s">
        <v>393</v>
      </c>
      <c r="E8" s="179"/>
      <c r="F8" s="179"/>
      <c r="G8" s="179"/>
      <c r="H8" s="179"/>
      <c r="I8" s="179"/>
    </row>
    <row r="9" spans="1:9" ht="18" x14ac:dyDescent="0.25">
      <c r="D9" s="179"/>
      <c r="E9" s="179"/>
      <c r="F9" s="179"/>
      <c r="G9" s="179"/>
      <c r="H9" s="179"/>
      <c r="I9" s="179"/>
    </row>
    <row r="10" spans="1:9" ht="26.25" customHeight="1" x14ac:dyDescent="0.25">
      <c r="E10" s="138"/>
      <c r="F10" s="138"/>
      <c r="G10" s="138"/>
      <c r="H10" s="138"/>
      <c r="I10" s="138"/>
    </row>
    <row r="11" spans="1:9" ht="26.25" customHeight="1" x14ac:dyDescent="0.25">
      <c r="E11" s="138"/>
      <c r="F11" s="138"/>
      <c r="G11" s="138"/>
      <c r="H11" s="138"/>
      <c r="I11" s="138"/>
    </row>
    <row r="12" spans="1:9" ht="26.25" customHeight="1" x14ac:dyDescent="0.25">
      <c r="A12" s="182" t="s">
        <v>281</v>
      </c>
      <c r="B12" s="183"/>
      <c r="C12" s="183"/>
      <c r="D12" s="183"/>
      <c r="E12" s="183"/>
      <c r="F12" s="183"/>
      <c r="G12" s="183"/>
      <c r="H12" s="183"/>
      <c r="I12" s="183"/>
    </row>
    <row r="13" spans="1:9" ht="26.25" customHeight="1" x14ac:dyDescent="0.25">
      <c r="E13" s="138"/>
      <c r="F13" s="138"/>
      <c r="G13" s="138"/>
      <c r="H13" s="138"/>
      <c r="I13" s="138"/>
    </row>
    <row r="14" spans="1:9" s="137" customFormat="1" ht="38.25" x14ac:dyDescent="0.25">
      <c r="A14" s="161" t="s">
        <v>6</v>
      </c>
      <c r="B14" s="161" t="s">
        <v>8</v>
      </c>
      <c r="C14" s="161" t="s">
        <v>9</v>
      </c>
      <c r="D14" s="161" t="s">
        <v>11</v>
      </c>
      <c r="E14" s="161" t="s">
        <v>12</v>
      </c>
      <c r="F14" s="162" t="s">
        <v>13</v>
      </c>
      <c r="G14" s="162" t="s">
        <v>238</v>
      </c>
      <c r="H14" s="162" t="s">
        <v>239</v>
      </c>
      <c r="I14" s="161" t="s">
        <v>240</v>
      </c>
    </row>
    <row r="15" spans="1:9" s="137" customFormat="1" x14ac:dyDescent="0.25">
      <c r="A15" s="163">
        <v>1</v>
      </c>
      <c r="B15" s="163">
        <v>2</v>
      </c>
      <c r="C15" s="163">
        <v>3</v>
      </c>
      <c r="D15" s="163">
        <v>4</v>
      </c>
      <c r="E15" s="163">
        <v>5</v>
      </c>
      <c r="F15" s="164">
        <v>6</v>
      </c>
      <c r="G15" s="164">
        <v>7</v>
      </c>
      <c r="H15" s="164">
        <v>8</v>
      </c>
      <c r="I15" s="163">
        <v>9</v>
      </c>
    </row>
    <row r="16" spans="1:9" x14ac:dyDescent="0.25">
      <c r="A16" s="180" t="s">
        <v>271</v>
      </c>
      <c r="B16" s="181"/>
      <c r="C16" s="147"/>
      <c r="D16" s="147"/>
      <c r="E16" s="147"/>
      <c r="F16" s="147"/>
      <c r="G16" s="148"/>
      <c r="H16" s="148"/>
      <c r="I16" s="147"/>
    </row>
    <row r="17" spans="1:9" s="149" customFormat="1" ht="51" x14ac:dyDescent="0.25">
      <c r="A17" s="126">
        <v>1</v>
      </c>
      <c r="B17" s="127" t="s">
        <v>283</v>
      </c>
      <c r="C17" s="129" t="s">
        <v>282</v>
      </c>
      <c r="D17" s="126" t="s">
        <v>394</v>
      </c>
      <c r="E17" s="129" t="s">
        <v>18</v>
      </c>
      <c r="F17" s="129">
        <v>1</v>
      </c>
      <c r="G17" s="131">
        <v>4000000</v>
      </c>
      <c r="H17" s="134">
        <f t="shared" ref="H17:H29" si="0">G17*F17</f>
        <v>4000000</v>
      </c>
      <c r="I17" s="127" t="s">
        <v>242</v>
      </c>
    </row>
    <row r="18" spans="1:9" s="150" customFormat="1" ht="25.5" x14ac:dyDescent="0.25">
      <c r="A18" s="126">
        <v>2</v>
      </c>
      <c r="B18" s="127" t="s">
        <v>284</v>
      </c>
      <c r="C18" s="130" t="s">
        <v>214</v>
      </c>
      <c r="D18" s="128" t="s">
        <v>183</v>
      </c>
      <c r="E18" s="130" t="s">
        <v>18</v>
      </c>
      <c r="F18" s="130">
        <v>1</v>
      </c>
      <c r="G18" s="135">
        <v>700000</v>
      </c>
      <c r="H18" s="134">
        <f t="shared" si="0"/>
        <v>700000</v>
      </c>
      <c r="I18" s="129" t="s">
        <v>243</v>
      </c>
    </row>
    <row r="19" spans="1:9" s="149" customFormat="1" x14ac:dyDescent="0.25">
      <c r="A19" s="126">
        <v>3</v>
      </c>
      <c r="B19" s="129" t="s">
        <v>358</v>
      </c>
      <c r="C19" s="129" t="s">
        <v>215</v>
      </c>
      <c r="D19" s="128" t="s">
        <v>183</v>
      </c>
      <c r="E19" s="129" t="s">
        <v>148</v>
      </c>
      <c r="F19" s="132">
        <v>50</v>
      </c>
      <c r="G19" s="131">
        <v>80</v>
      </c>
      <c r="H19" s="134">
        <f t="shared" si="0"/>
        <v>4000</v>
      </c>
      <c r="I19" s="129" t="s">
        <v>241</v>
      </c>
    </row>
    <row r="20" spans="1:9" s="149" customFormat="1" ht="25.5" x14ac:dyDescent="0.25">
      <c r="A20" s="126">
        <v>4</v>
      </c>
      <c r="B20" s="127" t="s">
        <v>288</v>
      </c>
      <c r="C20" s="129" t="s">
        <v>286</v>
      </c>
      <c r="D20" s="128" t="s">
        <v>183</v>
      </c>
      <c r="E20" s="129" t="s">
        <v>43</v>
      </c>
      <c r="F20" s="132">
        <v>50</v>
      </c>
      <c r="G20" s="131">
        <v>300</v>
      </c>
      <c r="H20" s="135">
        <f t="shared" si="0"/>
        <v>15000</v>
      </c>
      <c r="I20" s="129" t="s">
        <v>244</v>
      </c>
    </row>
    <row r="21" spans="1:9" s="149" customFormat="1" ht="25.5" x14ac:dyDescent="0.25">
      <c r="A21" s="126">
        <v>5</v>
      </c>
      <c r="B21" s="127" t="s">
        <v>285</v>
      </c>
      <c r="C21" s="129" t="s">
        <v>287</v>
      </c>
      <c r="D21" s="128" t="s">
        <v>183</v>
      </c>
      <c r="E21" s="129" t="s">
        <v>43</v>
      </c>
      <c r="F21" s="132">
        <v>100</v>
      </c>
      <c r="G21" s="131">
        <v>200</v>
      </c>
      <c r="H21" s="135">
        <f t="shared" si="0"/>
        <v>20000</v>
      </c>
      <c r="I21" s="129" t="s">
        <v>243</v>
      </c>
    </row>
    <row r="22" spans="1:9" s="149" customFormat="1" ht="25.5" x14ac:dyDescent="0.25">
      <c r="A22" s="126">
        <v>6</v>
      </c>
      <c r="B22" s="127" t="s">
        <v>289</v>
      </c>
      <c r="C22" s="129" t="s">
        <v>37</v>
      </c>
      <c r="D22" s="128" t="s">
        <v>183</v>
      </c>
      <c r="E22" s="129" t="s">
        <v>43</v>
      </c>
      <c r="F22" s="132">
        <v>100</v>
      </c>
      <c r="G22" s="131">
        <v>150</v>
      </c>
      <c r="H22" s="135">
        <f t="shared" si="0"/>
        <v>15000</v>
      </c>
      <c r="I22" s="129" t="s">
        <v>243</v>
      </c>
    </row>
    <row r="23" spans="1:9" s="149" customFormat="1" ht="25.5" x14ac:dyDescent="0.25">
      <c r="A23" s="126">
        <v>7</v>
      </c>
      <c r="B23" s="127" t="s">
        <v>290</v>
      </c>
      <c r="C23" s="129" t="s">
        <v>101</v>
      </c>
      <c r="D23" s="128" t="s">
        <v>183</v>
      </c>
      <c r="E23" s="129" t="s">
        <v>104</v>
      </c>
      <c r="F23" s="131">
        <v>5000</v>
      </c>
      <c r="G23" s="131">
        <v>35</v>
      </c>
      <c r="H23" s="135">
        <f t="shared" si="0"/>
        <v>175000</v>
      </c>
      <c r="I23" s="129" t="s">
        <v>241</v>
      </c>
    </row>
    <row r="24" spans="1:9" s="149" customFormat="1" ht="25.5" x14ac:dyDescent="0.25">
      <c r="A24" s="126">
        <v>8</v>
      </c>
      <c r="B24" s="127" t="s">
        <v>291</v>
      </c>
      <c r="C24" s="129" t="s">
        <v>178</v>
      </c>
      <c r="D24" s="128" t="s">
        <v>183</v>
      </c>
      <c r="E24" s="129" t="s">
        <v>104</v>
      </c>
      <c r="F24" s="131">
        <v>1000</v>
      </c>
      <c r="G24" s="131">
        <v>30</v>
      </c>
      <c r="H24" s="135">
        <f t="shared" si="0"/>
        <v>30000</v>
      </c>
      <c r="I24" s="129" t="s">
        <v>243</v>
      </c>
    </row>
    <row r="25" spans="1:9" s="149" customFormat="1" ht="25.5" x14ac:dyDescent="0.25">
      <c r="A25" s="126">
        <v>9</v>
      </c>
      <c r="B25" s="127" t="s">
        <v>292</v>
      </c>
      <c r="C25" s="129" t="s">
        <v>38</v>
      </c>
      <c r="D25" s="128" t="s">
        <v>183</v>
      </c>
      <c r="E25" s="129" t="s">
        <v>104</v>
      </c>
      <c r="F25" s="131">
        <v>2000</v>
      </c>
      <c r="G25" s="131">
        <v>22</v>
      </c>
      <c r="H25" s="135">
        <f t="shared" si="0"/>
        <v>44000</v>
      </c>
      <c r="I25" s="129" t="s">
        <v>243</v>
      </c>
    </row>
    <row r="26" spans="1:9" s="149" customFormat="1" ht="25.5" x14ac:dyDescent="0.25">
      <c r="A26" s="126">
        <v>10</v>
      </c>
      <c r="B26" s="127" t="s">
        <v>293</v>
      </c>
      <c r="C26" s="129" t="s">
        <v>39</v>
      </c>
      <c r="D26" s="128" t="s">
        <v>183</v>
      </c>
      <c r="E26" s="129" t="s">
        <v>104</v>
      </c>
      <c r="F26" s="131">
        <v>4000</v>
      </c>
      <c r="G26" s="131">
        <v>25</v>
      </c>
      <c r="H26" s="135">
        <f t="shared" si="0"/>
        <v>100000</v>
      </c>
      <c r="I26" s="129" t="s">
        <v>243</v>
      </c>
    </row>
    <row r="27" spans="1:9" s="149" customFormat="1" x14ac:dyDescent="0.25">
      <c r="A27" s="126">
        <v>11</v>
      </c>
      <c r="B27" s="127" t="s">
        <v>294</v>
      </c>
      <c r="C27" s="129" t="s">
        <v>42</v>
      </c>
      <c r="D27" s="128" t="s">
        <v>183</v>
      </c>
      <c r="E27" s="129" t="s">
        <v>43</v>
      </c>
      <c r="F27" s="132">
        <v>50</v>
      </c>
      <c r="G27" s="131">
        <v>100</v>
      </c>
      <c r="H27" s="135">
        <f t="shared" si="0"/>
        <v>5000</v>
      </c>
      <c r="I27" s="129" t="s">
        <v>243</v>
      </c>
    </row>
    <row r="28" spans="1:9" s="149" customFormat="1" ht="25.5" x14ac:dyDescent="0.25">
      <c r="A28" s="126">
        <v>12</v>
      </c>
      <c r="B28" s="127" t="s">
        <v>357</v>
      </c>
      <c r="C28" s="129" t="s">
        <v>216</v>
      </c>
      <c r="D28" s="128" t="s">
        <v>183</v>
      </c>
      <c r="E28" s="129" t="s">
        <v>104</v>
      </c>
      <c r="F28" s="132">
        <v>20</v>
      </c>
      <c r="G28" s="131">
        <v>800</v>
      </c>
      <c r="H28" s="135">
        <f t="shared" si="0"/>
        <v>16000</v>
      </c>
      <c r="I28" s="129" t="s">
        <v>243</v>
      </c>
    </row>
    <row r="29" spans="1:9" s="149" customFormat="1" x14ac:dyDescent="0.25">
      <c r="A29" s="126">
        <v>13</v>
      </c>
      <c r="B29" s="127" t="s">
        <v>295</v>
      </c>
      <c r="C29" s="129" t="s">
        <v>53</v>
      </c>
      <c r="D29" s="128" t="s">
        <v>183</v>
      </c>
      <c r="E29" s="129" t="s">
        <v>104</v>
      </c>
      <c r="F29" s="132">
        <v>30</v>
      </c>
      <c r="G29" s="131">
        <v>170</v>
      </c>
      <c r="H29" s="135">
        <f t="shared" si="0"/>
        <v>5100</v>
      </c>
      <c r="I29" s="129" t="s">
        <v>241</v>
      </c>
    </row>
    <row r="30" spans="1:9" s="149" customFormat="1" ht="25.5" x14ac:dyDescent="0.25">
      <c r="A30" s="126">
        <v>14</v>
      </c>
      <c r="B30" s="127" t="s">
        <v>296</v>
      </c>
      <c r="C30" s="129" t="s">
        <v>134</v>
      </c>
      <c r="D30" s="128" t="s">
        <v>183</v>
      </c>
      <c r="E30" s="129" t="s">
        <v>104</v>
      </c>
      <c r="F30" s="132">
        <v>10</v>
      </c>
      <c r="G30" s="131">
        <v>10000</v>
      </c>
      <c r="H30" s="135">
        <f t="shared" ref="H30:H41" si="1">G30*F30</f>
        <v>100000</v>
      </c>
      <c r="I30" s="129" t="s">
        <v>241</v>
      </c>
    </row>
    <row r="31" spans="1:9" s="149" customFormat="1" x14ac:dyDescent="0.25">
      <c r="A31" s="126">
        <v>15</v>
      </c>
      <c r="B31" s="127" t="s">
        <v>297</v>
      </c>
      <c r="C31" s="129" t="s">
        <v>154</v>
      </c>
      <c r="D31" s="128" t="s">
        <v>183</v>
      </c>
      <c r="E31" s="129" t="s">
        <v>104</v>
      </c>
      <c r="F31" s="132">
        <v>50</v>
      </c>
      <c r="G31" s="131">
        <v>4000</v>
      </c>
      <c r="H31" s="135">
        <f t="shared" si="1"/>
        <v>200000</v>
      </c>
      <c r="I31" s="129" t="s">
        <v>241</v>
      </c>
    </row>
    <row r="32" spans="1:9" s="149" customFormat="1" x14ac:dyDescent="0.25">
      <c r="A32" s="126">
        <v>16</v>
      </c>
      <c r="B32" s="127" t="s">
        <v>298</v>
      </c>
      <c r="C32" s="129" t="s">
        <v>67</v>
      </c>
      <c r="D32" s="128" t="s">
        <v>183</v>
      </c>
      <c r="E32" s="129" t="s">
        <v>104</v>
      </c>
      <c r="F32" s="132">
        <v>10</v>
      </c>
      <c r="G32" s="131">
        <v>300</v>
      </c>
      <c r="H32" s="135">
        <f t="shared" si="1"/>
        <v>3000</v>
      </c>
      <c r="I32" s="129" t="s">
        <v>241</v>
      </c>
    </row>
    <row r="33" spans="1:9" s="149" customFormat="1" ht="25.5" x14ac:dyDescent="0.25">
      <c r="A33" s="126">
        <v>17</v>
      </c>
      <c r="B33" s="127" t="s">
        <v>299</v>
      </c>
      <c r="C33" s="129" t="s">
        <v>69</v>
      </c>
      <c r="D33" s="128" t="s">
        <v>183</v>
      </c>
      <c r="E33" s="129" t="s">
        <v>104</v>
      </c>
      <c r="F33" s="132">
        <v>10</v>
      </c>
      <c r="G33" s="131">
        <v>1000</v>
      </c>
      <c r="H33" s="135">
        <f t="shared" si="1"/>
        <v>10000</v>
      </c>
      <c r="I33" s="129" t="s">
        <v>243</v>
      </c>
    </row>
    <row r="34" spans="1:9" s="149" customFormat="1" ht="25.5" x14ac:dyDescent="0.25">
      <c r="A34" s="126">
        <v>18</v>
      </c>
      <c r="B34" s="127" t="s">
        <v>300</v>
      </c>
      <c r="C34" s="129" t="s">
        <v>70</v>
      </c>
      <c r="D34" s="128" t="s">
        <v>183</v>
      </c>
      <c r="E34" s="129" t="s">
        <v>104</v>
      </c>
      <c r="F34" s="131">
        <v>15</v>
      </c>
      <c r="G34" s="131">
        <v>1000</v>
      </c>
      <c r="H34" s="135">
        <f t="shared" si="1"/>
        <v>15000</v>
      </c>
      <c r="I34" s="129" t="s">
        <v>243</v>
      </c>
    </row>
    <row r="35" spans="1:9" s="149" customFormat="1" ht="25.5" x14ac:dyDescent="0.25">
      <c r="A35" s="126">
        <v>19</v>
      </c>
      <c r="B35" s="127" t="s">
        <v>301</v>
      </c>
      <c r="C35" s="128" t="s">
        <v>71</v>
      </c>
      <c r="D35" s="128" t="s">
        <v>183</v>
      </c>
      <c r="E35" s="128" t="s">
        <v>104</v>
      </c>
      <c r="F35" s="133">
        <v>1</v>
      </c>
      <c r="G35" s="133">
        <v>150000</v>
      </c>
      <c r="H35" s="135">
        <f t="shared" si="1"/>
        <v>150000</v>
      </c>
      <c r="I35" s="129" t="s">
        <v>243</v>
      </c>
    </row>
    <row r="36" spans="1:9" s="149" customFormat="1" ht="25.5" x14ac:dyDescent="0.25">
      <c r="A36" s="126">
        <v>20</v>
      </c>
      <c r="B36" s="127" t="s">
        <v>302</v>
      </c>
      <c r="C36" s="128" t="s">
        <v>77</v>
      </c>
      <c r="D36" s="128" t="s">
        <v>183</v>
      </c>
      <c r="E36" s="128" t="s">
        <v>104</v>
      </c>
      <c r="F36" s="133">
        <v>6</v>
      </c>
      <c r="G36" s="133">
        <v>6000</v>
      </c>
      <c r="H36" s="135">
        <f t="shared" si="1"/>
        <v>36000</v>
      </c>
      <c r="I36" s="128" t="s">
        <v>244</v>
      </c>
    </row>
    <row r="37" spans="1:9" s="149" customFormat="1" ht="25.5" x14ac:dyDescent="0.25">
      <c r="A37" s="126">
        <v>21</v>
      </c>
      <c r="B37" s="127" t="s">
        <v>303</v>
      </c>
      <c r="C37" s="128" t="s">
        <v>94</v>
      </c>
      <c r="D37" s="128" t="s">
        <v>183</v>
      </c>
      <c r="E37" s="128" t="s">
        <v>18</v>
      </c>
      <c r="F37" s="133">
        <v>1</v>
      </c>
      <c r="G37" s="133">
        <v>150000</v>
      </c>
      <c r="H37" s="135">
        <f t="shared" si="1"/>
        <v>150000</v>
      </c>
      <c r="I37" s="128" t="s">
        <v>243</v>
      </c>
    </row>
    <row r="38" spans="1:9" s="149" customFormat="1" x14ac:dyDescent="0.25">
      <c r="A38" s="126">
        <v>22</v>
      </c>
      <c r="B38" s="128" t="s">
        <v>356</v>
      </c>
      <c r="C38" s="128" t="s">
        <v>355</v>
      </c>
      <c r="D38" s="128" t="s">
        <v>183</v>
      </c>
      <c r="E38" s="128" t="s">
        <v>18</v>
      </c>
      <c r="F38" s="133">
        <v>1</v>
      </c>
      <c r="G38" s="133">
        <v>100000</v>
      </c>
      <c r="H38" s="134">
        <f t="shared" si="1"/>
        <v>100000</v>
      </c>
      <c r="I38" s="128" t="s">
        <v>241</v>
      </c>
    </row>
    <row r="39" spans="1:9" s="149" customFormat="1" ht="25.5" x14ac:dyDescent="0.25">
      <c r="A39" s="126">
        <v>23</v>
      </c>
      <c r="B39" s="128" t="s">
        <v>354</v>
      </c>
      <c r="C39" s="128" t="s">
        <v>237</v>
      </c>
      <c r="D39" s="128" t="s">
        <v>183</v>
      </c>
      <c r="E39" s="128" t="s">
        <v>104</v>
      </c>
      <c r="F39" s="133">
        <v>5</v>
      </c>
      <c r="G39" s="133">
        <v>23000</v>
      </c>
      <c r="H39" s="134">
        <f t="shared" si="1"/>
        <v>115000</v>
      </c>
      <c r="I39" s="128" t="s">
        <v>243</v>
      </c>
    </row>
    <row r="40" spans="1:9" s="149" customFormat="1" x14ac:dyDescent="0.25">
      <c r="A40" s="126">
        <v>24</v>
      </c>
      <c r="B40" s="127" t="s">
        <v>353</v>
      </c>
      <c r="C40" s="128" t="s">
        <v>217</v>
      </c>
      <c r="D40" s="128" t="s">
        <v>183</v>
      </c>
      <c r="E40" s="128" t="s">
        <v>18</v>
      </c>
      <c r="F40" s="133">
        <v>1</v>
      </c>
      <c r="G40" s="133">
        <v>25000</v>
      </c>
      <c r="H40" s="134">
        <f t="shared" si="1"/>
        <v>25000</v>
      </c>
      <c r="I40" s="128" t="s">
        <v>241</v>
      </c>
    </row>
    <row r="41" spans="1:9" s="149" customFormat="1" x14ac:dyDescent="0.25">
      <c r="A41" s="126">
        <v>25</v>
      </c>
      <c r="B41" s="168" t="s">
        <v>402</v>
      </c>
      <c r="C41" s="169" t="s">
        <v>400</v>
      </c>
      <c r="D41" s="128" t="s">
        <v>183</v>
      </c>
      <c r="E41" s="169" t="s">
        <v>401</v>
      </c>
      <c r="F41" s="170">
        <v>8.8000000000000007</v>
      </c>
      <c r="G41" s="170">
        <v>11363.630999999999</v>
      </c>
      <c r="H41" s="134">
        <f t="shared" si="1"/>
        <v>99999.952799999999</v>
      </c>
      <c r="I41" s="126" t="s">
        <v>242</v>
      </c>
    </row>
    <row r="42" spans="1:9" x14ac:dyDescent="0.25">
      <c r="A42" s="176" t="s">
        <v>272</v>
      </c>
      <c r="B42" s="177"/>
      <c r="C42" s="166"/>
      <c r="D42" s="166"/>
      <c r="E42" s="166"/>
      <c r="F42" s="166"/>
      <c r="G42" s="152"/>
      <c r="H42" s="152">
        <f>SUM(H17:H41)</f>
        <v>6133099.9528000001</v>
      </c>
      <c r="I42" s="151"/>
    </row>
    <row r="43" spans="1:9" ht="16.5" customHeight="1" x14ac:dyDescent="0.25">
      <c r="A43" s="180" t="s">
        <v>273</v>
      </c>
      <c r="B43" s="181"/>
      <c r="C43" s="147"/>
      <c r="D43" s="147"/>
      <c r="E43" s="147"/>
      <c r="F43" s="147"/>
      <c r="G43" s="148"/>
      <c r="H43" s="148"/>
      <c r="I43" s="147"/>
    </row>
    <row r="44" spans="1:9" x14ac:dyDescent="0.25">
      <c r="A44" s="126">
        <v>26</v>
      </c>
      <c r="B44" s="126" t="s">
        <v>352</v>
      </c>
      <c r="C44" s="126" t="s">
        <v>141</v>
      </c>
      <c r="D44" s="128" t="s">
        <v>183</v>
      </c>
      <c r="E44" s="126" t="s">
        <v>148</v>
      </c>
      <c r="F44" s="126">
        <v>305</v>
      </c>
      <c r="G44" s="133">
        <v>250</v>
      </c>
      <c r="H44" s="136">
        <f t="shared" ref="H44:H59" si="2">G44*F44</f>
        <v>76250</v>
      </c>
      <c r="I44" s="126" t="s">
        <v>244</v>
      </c>
    </row>
    <row r="45" spans="1:9" x14ac:dyDescent="0.25">
      <c r="A45" s="126">
        <v>27</v>
      </c>
      <c r="B45" s="126" t="s">
        <v>351</v>
      </c>
      <c r="C45" s="126" t="s">
        <v>218</v>
      </c>
      <c r="D45" s="128" t="s">
        <v>183</v>
      </c>
      <c r="E45" s="126" t="s">
        <v>104</v>
      </c>
      <c r="F45" s="126">
        <v>12</v>
      </c>
      <c r="G45" s="133">
        <v>5000</v>
      </c>
      <c r="H45" s="136">
        <f t="shared" si="2"/>
        <v>60000</v>
      </c>
      <c r="I45" s="126" t="s">
        <v>244</v>
      </c>
    </row>
    <row r="46" spans="1:9" ht="25.5" x14ac:dyDescent="0.25">
      <c r="A46" s="126">
        <v>28</v>
      </c>
      <c r="B46" s="126" t="s">
        <v>350</v>
      </c>
      <c r="C46" s="126" t="s">
        <v>213</v>
      </c>
      <c r="D46" s="128" t="s">
        <v>183</v>
      </c>
      <c r="E46" s="126" t="s">
        <v>104</v>
      </c>
      <c r="F46" s="126">
        <v>40</v>
      </c>
      <c r="G46" s="133">
        <v>14000</v>
      </c>
      <c r="H46" s="136">
        <f t="shared" si="2"/>
        <v>560000</v>
      </c>
      <c r="I46" s="126" t="s">
        <v>242</v>
      </c>
    </row>
    <row r="47" spans="1:9" ht="25.5" x14ac:dyDescent="0.25">
      <c r="A47" s="126">
        <v>29</v>
      </c>
      <c r="B47" s="126" t="s">
        <v>349</v>
      </c>
      <c r="C47" s="126" t="s">
        <v>219</v>
      </c>
      <c r="D47" s="128" t="s">
        <v>183</v>
      </c>
      <c r="E47" s="126" t="s">
        <v>104</v>
      </c>
      <c r="F47" s="126">
        <v>4</v>
      </c>
      <c r="G47" s="133">
        <v>250000</v>
      </c>
      <c r="H47" s="136">
        <f t="shared" si="2"/>
        <v>1000000</v>
      </c>
      <c r="I47" s="126" t="s">
        <v>241</v>
      </c>
    </row>
    <row r="48" spans="1:9" ht="25.5" x14ac:dyDescent="0.25">
      <c r="A48" s="126">
        <v>30</v>
      </c>
      <c r="B48" s="126" t="s">
        <v>348</v>
      </c>
      <c r="C48" s="126" t="s">
        <v>142</v>
      </c>
      <c r="D48" s="128" t="s">
        <v>183</v>
      </c>
      <c r="E48" s="126" t="s">
        <v>104</v>
      </c>
      <c r="F48" s="126">
        <v>50</v>
      </c>
      <c r="G48" s="133">
        <v>6900</v>
      </c>
      <c r="H48" s="136">
        <f t="shared" si="2"/>
        <v>345000</v>
      </c>
      <c r="I48" s="126" t="s">
        <v>244</v>
      </c>
    </row>
    <row r="49" spans="1:9" x14ac:dyDescent="0.25">
      <c r="A49" s="126">
        <v>31</v>
      </c>
      <c r="B49" s="126" t="s">
        <v>347</v>
      </c>
      <c r="C49" s="126" t="s">
        <v>143</v>
      </c>
      <c r="D49" s="128" t="s">
        <v>183</v>
      </c>
      <c r="E49" s="126" t="s">
        <v>103</v>
      </c>
      <c r="F49" s="126">
        <v>200</v>
      </c>
      <c r="G49" s="133">
        <v>129</v>
      </c>
      <c r="H49" s="136">
        <f t="shared" si="2"/>
        <v>25800</v>
      </c>
      <c r="I49" s="126" t="s">
        <v>244</v>
      </c>
    </row>
    <row r="50" spans="1:9" x14ac:dyDescent="0.25">
      <c r="A50" s="126">
        <v>32</v>
      </c>
      <c r="B50" s="126" t="s">
        <v>346</v>
      </c>
      <c r="C50" s="126" t="s">
        <v>144</v>
      </c>
      <c r="D50" s="128" t="s">
        <v>183</v>
      </c>
      <c r="E50" s="126" t="s">
        <v>18</v>
      </c>
      <c r="F50" s="133">
        <v>1</v>
      </c>
      <c r="G50" s="133">
        <v>12000</v>
      </c>
      <c r="H50" s="136">
        <f t="shared" si="2"/>
        <v>12000</v>
      </c>
      <c r="I50" s="126" t="s">
        <v>241</v>
      </c>
    </row>
    <row r="51" spans="1:9" ht="25.5" x14ac:dyDescent="0.25">
      <c r="A51" s="126">
        <v>33</v>
      </c>
      <c r="B51" s="126" t="s">
        <v>345</v>
      </c>
      <c r="C51" s="126" t="s">
        <v>145</v>
      </c>
      <c r="D51" s="128" t="s">
        <v>183</v>
      </c>
      <c r="E51" s="126" t="s">
        <v>18</v>
      </c>
      <c r="F51" s="133">
        <v>1</v>
      </c>
      <c r="G51" s="133">
        <v>400000</v>
      </c>
      <c r="H51" s="136">
        <f t="shared" si="2"/>
        <v>400000</v>
      </c>
      <c r="I51" s="126" t="s">
        <v>242</v>
      </c>
    </row>
    <row r="52" spans="1:9" ht="38.25" x14ac:dyDescent="0.25">
      <c r="A52" s="126">
        <v>34</v>
      </c>
      <c r="B52" s="126" t="s">
        <v>359</v>
      </c>
      <c r="C52" s="126" t="s">
        <v>155</v>
      </c>
      <c r="D52" s="128" t="s">
        <v>183</v>
      </c>
      <c r="E52" s="126" t="s">
        <v>18</v>
      </c>
      <c r="F52" s="133">
        <v>1</v>
      </c>
      <c r="G52" s="133">
        <v>100000</v>
      </c>
      <c r="H52" s="136">
        <f t="shared" si="2"/>
        <v>100000</v>
      </c>
      <c r="I52" s="126" t="s">
        <v>241</v>
      </c>
    </row>
    <row r="53" spans="1:9" ht="25.5" x14ac:dyDescent="0.25">
      <c r="A53" s="126">
        <v>35</v>
      </c>
      <c r="B53" s="126" t="s">
        <v>344</v>
      </c>
      <c r="C53" s="126" t="s">
        <v>220</v>
      </c>
      <c r="D53" s="128" t="s">
        <v>183</v>
      </c>
      <c r="E53" s="126" t="s">
        <v>104</v>
      </c>
      <c r="F53" s="133">
        <v>2</v>
      </c>
      <c r="G53" s="133">
        <v>342000</v>
      </c>
      <c r="H53" s="136">
        <f t="shared" si="2"/>
        <v>684000</v>
      </c>
      <c r="I53" s="126" t="s">
        <v>242</v>
      </c>
    </row>
    <row r="54" spans="1:9" ht="25.5" x14ac:dyDescent="0.25">
      <c r="A54" s="126">
        <v>36</v>
      </c>
      <c r="B54" s="126" t="s">
        <v>343</v>
      </c>
      <c r="C54" s="126" t="s">
        <v>221</v>
      </c>
      <c r="D54" s="128" t="s">
        <v>183</v>
      </c>
      <c r="E54" s="126" t="s">
        <v>104</v>
      </c>
      <c r="F54" s="133">
        <v>2</v>
      </c>
      <c r="G54" s="133">
        <v>150000</v>
      </c>
      <c r="H54" s="136">
        <f t="shared" si="2"/>
        <v>300000</v>
      </c>
      <c r="I54" s="126" t="s">
        <v>243</v>
      </c>
    </row>
    <row r="55" spans="1:9" ht="38.25" x14ac:dyDescent="0.25">
      <c r="A55" s="126">
        <v>37</v>
      </c>
      <c r="B55" s="126" t="s">
        <v>342</v>
      </c>
      <c r="C55" s="126" t="s">
        <v>146</v>
      </c>
      <c r="D55" s="128" t="s">
        <v>183</v>
      </c>
      <c r="E55" s="126" t="s">
        <v>18</v>
      </c>
      <c r="F55" s="133">
        <v>1</v>
      </c>
      <c r="G55" s="133">
        <v>100000</v>
      </c>
      <c r="H55" s="136">
        <f t="shared" si="2"/>
        <v>100000</v>
      </c>
      <c r="I55" s="126" t="s">
        <v>242</v>
      </c>
    </row>
    <row r="56" spans="1:9" ht="25.5" x14ac:dyDescent="0.25">
      <c r="A56" s="126">
        <v>38</v>
      </c>
      <c r="B56" s="126" t="s">
        <v>341</v>
      </c>
      <c r="C56" s="126" t="s">
        <v>223</v>
      </c>
      <c r="D56" s="128" t="s">
        <v>183</v>
      </c>
      <c r="E56" s="126" t="s">
        <v>149</v>
      </c>
      <c r="F56" s="126">
        <v>2</v>
      </c>
      <c r="G56" s="133">
        <v>215000</v>
      </c>
      <c r="H56" s="136">
        <f t="shared" si="2"/>
        <v>430000</v>
      </c>
      <c r="I56" s="126" t="s">
        <v>241</v>
      </c>
    </row>
    <row r="57" spans="1:9" ht="25.5" x14ac:dyDescent="0.25">
      <c r="A57" s="126">
        <v>39</v>
      </c>
      <c r="B57" s="126" t="s">
        <v>340</v>
      </c>
      <c r="C57" s="126" t="s">
        <v>224</v>
      </c>
      <c r="D57" s="128" t="s">
        <v>173</v>
      </c>
      <c r="E57" s="126" t="s">
        <v>149</v>
      </c>
      <c r="F57" s="126">
        <v>1</v>
      </c>
      <c r="G57" s="133">
        <v>3900000</v>
      </c>
      <c r="H57" s="136">
        <f t="shared" si="2"/>
        <v>3900000</v>
      </c>
      <c r="I57" s="126" t="s">
        <v>241</v>
      </c>
    </row>
    <row r="58" spans="1:9" ht="25.5" x14ac:dyDescent="0.25">
      <c r="A58" s="126">
        <v>40</v>
      </c>
      <c r="B58" s="126" t="s">
        <v>375</v>
      </c>
      <c r="C58" s="126" t="s">
        <v>222</v>
      </c>
      <c r="D58" s="126" t="s">
        <v>394</v>
      </c>
      <c r="E58" s="126" t="s">
        <v>149</v>
      </c>
      <c r="F58" s="133">
        <v>1</v>
      </c>
      <c r="G58" s="133">
        <v>5394480</v>
      </c>
      <c r="H58" s="136">
        <f t="shared" si="2"/>
        <v>5394480</v>
      </c>
      <c r="I58" s="126" t="s">
        <v>243</v>
      </c>
    </row>
    <row r="59" spans="1:9" ht="25.5" x14ac:dyDescent="0.25">
      <c r="A59" s="126">
        <v>41</v>
      </c>
      <c r="B59" s="136" t="s">
        <v>339</v>
      </c>
      <c r="C59" s="136" t="s">
        <v>279</v>
      </c>
      <c r="D59" s="128" t="s">
        <v>183</v>
      </c>
      <c r="E59" s="136" t="s">
        <v>149</v>
      </c>
      <c r="F59" s="136">
        <v>3</v>
      </c>
      <c r="G59" s="136">
        <v>238000</v>
      </c>
      <c r="H59" s="136">
        <f t="shared" si="2"/>
        <v>714000</v>
      </c>
      <c r="I59" s="126" t="s">
        <v>244</v>
      </c>
    </row>
    <row r="60" spans="1:9" x14ac:dyDescent="0.25">
      <c r="A60" s="126">
        <v>42</v>
      </c>
      <c r="B60" s="126" t="s">
        <v>338</v>
      </c>
      <c r="C60" s="126" t="s">
        <v>225</v>
      </c>
      <c r="D60" s="128" t="s">
        <v>183</v>
      </c>
      <c r="E60" s="126" t="s">
        <v>104</v>
      </c>
      <c r="F60" s="126">
        <v>10</v>
      </c>
      <c r="G60" s="133">
        <v>23000</v>
      </c>
      <c r="H60" s="133">
        <f t="shared" ref="H60:H105" si="3">F60*G60</f>
        <v>230000</v>
      </c>
      <c r="I60" s="126" t="s">
        <v>241</v>
      </c>
    </row>
    <row r="61" spans="1:9" ht="51" x14ac:dyDescent="0.25">
      <c r="A61" s="126">
        <v>43</v>
      </c>
      <c r="B61" s="126" t="s">
        <v>337</v>
      </c>
      <c r="C61" s="126" t="s">
        <v>153</v>
      </c>
      <c r="D61" s="128" t="s">
        <v>183</v>
      </c>
      <c r="E61" s="126" t="s">
        <v>104</v>
      </c>
      <c r="F61" s="126">
        <v>10</v>
      </c>
      <c r="G61" s="133">
        <v>2720</v>
      </c>
      <c r="H61" s="133">
        <f t="shared" si="3"/>
        <v>27200</v>
      </c>
      <c r="I61" s="126" t="s">
        <v>241</v>
      </c>
    </row>
    <row r="62" spans="1:9" ht="25.5" x14ac:dyDescent="0.25">
      <c r="A62" s="126">
        <v>44</v>
      </c>
      <c r="B62" s="167" t="s">
        <v>226</v>
      </c>
      <c r="C62" s="167" t="s">
        <v>226</v>
      </c>
      <c r="D62" s="128" t="s">
        <v>173</v>
      </c>
      <c r="E62" s="126" t="s">
        <v>104</v>
      </c>
      <c r="F62" s="126">
        <v>8</v>
      </c>
      <c r="G62" s="133">
        <v>230000</v>
      </c>
      <c r="H62" s="133">
        <f t="shared" ref="H62:H66" si="4">F62*G62</f>
        <v>1840000</v>
      </c>
      <c r="I62" s="126" t="s">
        <v>241</v>
      </c>
    </row>
    <row r="63" spans="1:9" ht="51" x14ac:dyDescent="0.25">
      <c r="A63" s="126">
        <v>45</v>
      </c>
      <c r="B63" s="167" t="s">
        <v>227</v>
      </c>
      <c r="C63" s="167" t="s">
        <v>227</v>
      </c>
      <c r="D63" s="128" t="s">
        <v>173</v>
      </c>
      <c r="E63" s="126" t="s">
        <v>104</v>
      </c>
      <c r="F63" s="126">
        <v>10</v>
      </c>
      <c r="G63" s="133">
        <v>210000</v>
      </c>
      <c r="H63" s="133">
        <f t="shared" si="4"/>
        <v>2100000</v>
      </c>
      <c r="I63" s="126" t="s">
        <v>241</v>
      </c>
    </row>
    <row r="64" spans="1:9" ht="25.5" x14ac:dyDescent="0.25">
      <c r="A64" s="126">
        <v>46</v>
      </c>
      <c r="B64" s="167" t="s">
        <v>229</v>
      </c>
      <c r="C64" s="167" t="s">
        <v>229</v>
      </c>
      <c r="D64" s="128" t="s">
        <v>183</v>
      </c>
      <c r="E64" s="126" t="s">
        <v>104</v>
      </c>
      <c r="F64" s="126">
        <v>2</v>
      </c>
      <c r="G64" s="133">
        <v>190000</v>
      </c>
      <c r="H64" s="133">
        <f t="shared" si="4"/>
        <v>380000</v>
      </c>
      <c r="I64" s="126" t="s">
        <v>241</v>
      </c>
    </row>
    <row r="65" spans="1:9" ht="25.5" x14ac:dyDescent="0.25">
      <c r="A65" s="126">
        <v>47</v>
      </c>
      <c r="B65" s="167" t="s">
        <v>228</v>
      </c>
      <c r="C65" s="167" t="s">
        <v>228</v>
      </c>
      <c r="D65" s="128" t="s">
        <v>173</v>
      </c>
      <c r="E65" s="126" t="s">
        <v>104</v>
      </c>
      <c r="F65" s="126">
        <v>14</v>
      </c>
      <c r="G65" s="133">
        <v>290000</v>
      </c>
      <c r="H65" s="133">
        <f t="shared" si="4"/>
        <v>4060000</v>
      </c>
      <c r="I65" s="126" t="s">
        <v>241</v>
      </c>
    </row>
    <row r="66" spans="1:9" ht="25.5" x14ac:dyDescent="0.25">
      <c r="A66" s="126">
        <v>48</v>
      </c>
      <c r="B66" s="167" t="s">
        <v>280</v>
      </c>
      <c r="C66" s="167" t="s">
        <v>280</v>
      </c>
      <c r="D66" s="128" t="s">
        <v>183</v>
      </c>
      <c r="E66" s="126" t="s">
        <v>104</v>
      </c>
      <c r="F66" s="126">
        <v>2</v>
      </c>
      <c r="G66" s="133">
        <v>200600</v>
      </c>
      <c r="H66" s="133">
        <f t="shared" si="4"/>
        <v>401200</v>
      </c>
      <c r="I66" s="126" t="s">
        <v>241</v>
      </c>
    </row>
    <row r="67" spans="1:9" s="137" customFormat="1" ht="25.5" x14ac:dyDescent="0.25">
      <c r="A67" s="167">
        <v>49</v>
      </c>
      <c r="B67" s="167" t="s">
        <v>336</v>
      </c>
      <c r="C67" s="167" t="s">
        <v>147</v>
      </c>
      <c r="D67" s="167" t="s">
        <v>173</v>
      </c>
      <c r="E67" s="167" t="s">
        <v>104</v>
      </c>
      <c r="F67" s="167">
        <v>10</v>
      </c>
      <c r="G67" s="185">
        <v>250000</v>
      </c>
      <c r="H67" s="185">
        <f t="shared" si="3"/>
        <v>2500000</v>
      </c>
      <c r="I67" s="167" t="s">
        <v>244</v>
      </c>
    </row>
    <row r="68" spans="1:9" ht="25.5" x14ac:dyDescent="0.25">
      <c r="A68" s="126">
        <v>50</v>
      </c>
      <c r="B68" s="126" t="s">
        <v>335</v>
      </c>
      <c r="C68" s="126" t="s">
        <v>212</v>
      </c>
      <c r="D68" s="128" t="s">
        <v>173</v>
      </c>
      <c r="E68" s="126" t="s">
        <v>104</v>
      </c>
      <c r="F68" s="126">
        <v>10</v>
      </c>
      <c r="G68" s="133">
        <v>450000</v>
      </c>
      <c r="H68" s="133">
        <f>F68*G68</f>
        <v>4500000</v>
      </c>
      <c r="I68" s="126" t="s">
        <v>243</v>
      </c>
    </row>
    <row r="69" spans="1:9" x14ac:dyDescent="0.25">
      <c r="A69" s="126">
        <v>51</v>
      </c>
      <c r="B69" s="126" t="s">
        <v>334</v>
      </c>
      <c r="C69" s="126" t="s">
        <v>230</v>
      </c>
      <c r="D69" s="128" t="s">
        <v>173</v>
      </c>
      <c r="E69" s="126" t="s">
        <v>104</v>
      </c>
      <c r="F69" s="126">
        <v>1</v>
      </c>
      <c r="G69" s="133">
        <v>1100000</v>
      </c>
      <c r="H69" s="133">
        <f t="shared" si="3"/>
        <v>1100000</v>
      </c>
      <c r="I69" s="126" t="s">
        <v>241</v>
      </c>
    </row>
    <row r="70" spans="1:9" ht="25.5" x14ac:dyDescent="0.25">
      <c r="A70" s="126">
        <v>52</v>
      </c>
      <c r="B70" s="126" t="s">
        <v>333</v>
      </c>
      <c r="C70" s="126" t="s">
        <v>231</v>
      </c>
      <c r="D70" s="128" t="s">
        <v>173</v>
      </c>
      <c r="E70" s="126" t="s">
        <v>104</v>
      </c>
      <c r="F70" s="126">
        <v>2</v>
      </c>
      <c r="G70" s="133">
        <v>3298000</v>
      </c>
      <c r="H70" s="133">
        <f t="shared" si="3"/>
        <v>6596000</v>
      </c>
      <c r="I70" s="126" t="s">
        <v>243</v>
      </c>
    </row>
    <row r="71" spans="1:9" ht="25.5" x14ac:dyDescent="0.25">
      <c r="A71" s="126">
        <v>53</v>
      </c>
      <c r="B71" s="126" t="s">
        <v>332</v>
      </c>
      <c r="C71" s="126" t="s">
        <v>232</v>
      </c>
      <c r="D71" s="128" t="s">
        <v>183</v>
      </c>
      <c r="E71" s="126" t="s">
        <v>104</v>
      </c>
      <c r="F71" s="126">
        <v>2</v>
      </c>
      <c r="G71" s="133">
        <v>365160</v>
      </c>
      <c r="H71" s="133">
        <f t="shared" si="3"/>
        <v>730320</v>
      </c>
      <c r="I71" s="126" t="s">
        <v>244</v>
      </c>
    </row>
    <row r="72" spans="1:9" x14ac:dyDescent="0.25">
      <c r="A72" s="126">
        <v>54</v>
      </c>
      <c r="B72" s="126" t="s">
        <v>370</v>
      </c>
      <c r="C72" s="126" t="s">
        <v>369</v>
      </c>
      <c r="D72" s="126" t="s">
        <v>394</v>
      </c>
      <c r="E72" s="126" t="s">
        <v>149</v>
      </c>
      <c r="F72" s="126">
        <v>1</v>
      </c>
      <c r="G72" s="133">
        <v>12700000</v>
      </c>
      <c r="H72" s="133">
        <f t="shared" si="3"/>
        <v>12700000</v>
      </c>
      <c r="I72" s="126" t="s">
        <v>242</v>
      </c>
    </row>
    <row r="73" spans="1:9" ht="38.25" x14ac:dyDescent="0.25">
      <c r="A73" s="126">
        <v>55</v>
      </c>
      <c r="B73" s="126" t="s">
        <v>379</v>
      </c>
      <c r="C73" s="126" t="s">
        <v>376</v>
      </c>
      <c r="D73" s="128" t="s">
        <v>173</v>
      </c>
      <c r="E73" s="126" t="s">
        <v>149</v>
      </c>
      <c r="F73" s="126">
        <v>1</v>
      </c>
      <c r="G73" s="133">
        <v>8000000</v>
      </c>
      <c r="H73" s="133">
        <f t="shared" si="3"/>
        <v>8000000</v>
      </c>
      <c r="I73" s="126" t="s">
        <v>243</v>
      </c>
    </row>
    <row r="74" spans="1:9" ht="51" x14ac:dyDescent="0.25">
      <c r="A74" s="126">
        <v>56</v>
      </c>
      <c r="B74" s="126" t="s">
        <v>380</v>
      </c>
      <c r="C74" s="126" t="s">
        <v>377</v>
      </c>
      <c r="D74" s="128" t="s">
        <v>183</v>
      </c>
      <c r="E74" s="126" t="s">
        <v>149</v>
      </c>
      <c r="F74" s="126">
        <v>1</v>
      </c>
      <c r="G74" s="133">
        <v>360000</v>
      </c>
      <c r="H74" s="133">
        <f t="shared" si="3"/>
        <v>360000</v>
      </c>
      <c r="I74" s="126" t="s">
        <v>243</v>
      </c>
    </row>
    <row r="75" spans="1:9" ht="51" x14ac:dyDescent="0.25">
      <c r="A75" s="126">
        <v>57</v>
      </c>
      <c r="B75" s="126" t="s">
        <v>381</v>
      </c>
      <c r="C75" s="126" t="s">
        <v>378</v>
      </c>
      <c r="D75" s="128" t="s">
        <v>183</v>
      </c>
      <c r="E75" s="126" t="s">
        <v>149</v>
      </c>
      <c r="F75" s="126">
        <v>1</v>
      </c>
      <c r="G75" s="133">
        <v>600000</v>
      </c>
      <c r="H75" s="133">
        <f t="shared" si="3"/>
        <v>600000</v>
      </c>
      <c r="I75" s="126" t="s">
        <v>243</v>
      </c>
    </row>
    <row r="76" spans="1:9" ht="25.5" x14ac:dyDescent="0.25">
      <c r="A76" s="126">
        <v>58</v>
      </c>
      <c r="B76" s="126" t="s">
        <v>383</v>
      </c>
      <c r="C76" s="126" t="s">
        <v>382</v>
      </c>
      <c r="D76" s="126" t="s">
        <v>394</v>
      </c>
      <c r="E76" s="126" t="s">
        <v>149</v>
      </c>
      <c r="F76" s="126">
        <v>1</v>
      </c>
      <c r="G76" s="133">
        <v>17240000</v>
      </c>
      <c r="H76" s="133">
        <f t="shared" si="3"/>
        <v>17240000</v>
      </c>
      <c r="I76" s="126" t="s">
        <v>242</v>
      </c>
    </row>
    <row r="77" spans="1:9" ht="38.25" x14ac:dyDescent="0.25">
      <c r="A77" s="126">
        <v>59</v>
      </c>
      <c r="B77" s="126" t="s">
        <v>385</v>
      </c>
      <c r="C77" s="126" t="s">
        <v>384</v>
      </c>
      <c r="D77" s="128" t="s">
        <v>183</v>
      </c>
      <c r="E77" s="126" t="s">
        <v>104</v>
      </c>
      <c r="F77" s="126">
        <v>1</v>
      </c>
      <c r="G77" s="165">
        <v>255771.1</v>
      </c>
      <c r="H77" s="165">
        <f t="shared" si="3"/>
        <v>255771.1</v>
      </c>
      <c r="I77" s="126" t="s">
        <v>242</v>
      </c>
    </row>
    <row r="78" spans="1:9" ht="25.5" x14ac:dyDescent="0.25">
      <c r="A78" s="126">
        <v>60</v>
      </c>
      <c r="B78" s="126" t="s">
        <v>398</v>
      </c>
      <c r="C78" s="126" t="s">
        <v>396</v>
      </c>
      <c r="D78" s="128" t="s">
        <v>183</v>
      </c>
      <c r="E78" s="126" t="s">
        <v>149</v>
      </c>
      <c r="F78" s="126">
        <v>1</v>
      </c>
      <c r="G78" s="165">
        <v>23368</v>
      </c>
      <c r="H78" s="165">
        <f t="shared" si="3"/>
        <v>23368</v>
      </c>
      <c r="I78" s="126" t="s">
        <v>242</v>
      </c>
    </row>
    <row r="79" spans="1:9" ht="25.5" x14ac:dyDescent="0.25">
      <c r="A79" s="126">
        <v>61</v>
      </c>
      <c r="B79" s="126" t="s">
        <v>399</v>
      </c>
      <c r="C79" s="126" t="s">
        <v>397</v>
      </c>
      <c r="D79" s="128" t="s">
        <v>183</v>
      </c>
      <c r="E79" s="126" t="s">
        <v>18</v>
      </c>
      <c r="F79" s="126">
        <v>1</v>
      </c>
      <c r="G79" s="165">
        <v>21900</v>
      </c>
      <c r="H79" s="165">
        <f t="shared" si="3"/>
        <v>21900</v>
      </c>
      <c r="I79" s="126" t="s">
        <v>242</v>
      </c>
    </row>
    <row r="80" spans="1:9" ht="16.5" customHeight="1" x14ac:dyDescent="0.25">
      <c r="A80" s="172" t="s">
        <v>274</v>
      </c>
      <c r="B80" s="173"/>
      <c r="C80" s="151"/>
      <c r="D80" s="151"/>
      <c r="E80" s="151"/>
      <c r="F80" s="151"/>
      <c r="G80" s="152"/>
      <c r="H80" s="152">
        <f>SUM(H44:H79)</f>
        <v>77767289.099999994</v>
      </c>
      <c r="I80" s="151"/>
    </row>
    <row r="81" spans="1:9" ht="16.5" customHeight="1" x14ac:dyDescent="0.25">
      <c r="A81" s="180" t="s">
        <v>275</v>
      </c>
      <c r="B81" s="181"/>
      <c r="C81" s="147"/>
      <c r="D81" s="147"/>
      <c r="E81" s="147"/>
      <c r="F81" s="147"/>
      <c r="G81" s="148"/>
      <c r="H81" s="148"/>
      <c r="I81" s="147"/>
    </row>
    <row r="82" spans="1:9" x14ac:dyDescent="0.25">
      <c r="A82" s="126">
        <v>62</v>
      </c>
      <c r="B82" s="126" t="s">
        <v>329</v>
      </c>
      <c r="C82" s="126" t="s">
        <v>150</v>
      </c>
      <c r="D82" s="128" t="s">
        <v>173</v>
      </c>
      <c r="E82" s="126" t="s">
        <v>18</v>
      </c>
      <c r="F82" s="126">
        <v>1</v>
      </c>
      <c r="G82" s="133">
        <v>3496267.8399999994</v>
      </c>
      <c r="H82" s="133">
        <f t="shared" si="3"/>
        <v>3496267.8399999994</v>
      </c>
      <c r="I82" s="126" t="s">
        <v>242</v>
      </c>
    </row>
    <row r="83" spans="1:9" ht="25.5" x14ac:dyDescent="0.25">
      <c r="A83" s="126">
        <v>63</v>
      </c>
      <c r="B83" s="126" t="s">
        <v>330</v>
      </c>
      <c r="C83" s="126" t="s">
        <v>152</v>
      </c>
      <c r="D83" s="128" t="s">
        <v>183</v>
      </c>
      <c r="E83" s="126" t="s">
        <v>18</v>
      </c>
      <c r="F83" s="126">
        <v>1</v>
      </c>
      <c r="G83" s="133">
        <v>600000</v>
      </c>
      <c r="H83" s="133">
        <f t="shared" si="3"/>
        <v>600000</v>
      </c>
      <c r="I83" s="126" t="s">
        <v>242</v>
      </c>
    </row>
    <row r="84" spans="1:9" x14ac:dyDescent="0.25">
      <c r="A84" s="126">
        <v>64</v>
      </c>
      <c r="B84" s="126" t="s">
        <v>331</v>
      </c>
      <c r="C84" s="126" t="s">
        <v>233</v>
      </c>
      <c r="D84" s="128" t="s">
        <v>183</v>
      </c>
      <c r="E84" s="126" t="s">
        <v>18</v>
      </c>
      <c r="F84" s="126">
        <v>1</v>
      </c>
      <c r="G84" s="133">
        <v>200000</v>
      </c>
      <c r="H84" s="133">
        <f t="shared" si="3"/>
        <v>200000</v>
      </c>
      <c r="I84" s="126" t="s">
        <v>241</v>
      </c>
    </row>
    <row r="85" spans="1:9" ht="16.5" customHeight="1" x14ac:dyDescent="0.25">
      <c r="A85" s="172" t="s">
        <v>234</v>
      </c>
      <c r="B85" s="173"/>
      <c r="C85" s="151"/>
      <c r="D85" s="151"/>
      <c r="E85" s="151"/>
      <c r="F85" s="151"/>
      <c r="G85" s="152"/>
      <c r="H85" s="152">
        <f>SUM(H82:H84)</f>
        <v>4296267.84</v>
      </c>
      <c r="I85" s="151"/>
    </row>
    <row r="86" spans="1:9" ht="16.5" customHeight="1" x14ac:dyDescent="0.25">
      <c r="A86" s="180" t="s">
        <v>276</v>
      </c>
      <c r="B86" s="181"/>
      <c r="C86" s="147"/>
      <c r="D86" s="147"/>
      <c r="E86" s="147"/>
      <c r="F86" s="147"/>
      <c r="G86" s="148"/>
      <c r="H86" s="148"/>
      <c r="I86" s="147"/>
    </row>
    <row r="87" spans="1:9" ht="38.25" x14ac:dyDescent="0.25">
      <c r="A87" s="126">
        <v>65</v>
      </c>
      <c r="B87" s="126" t="s">
        <v>328</v>
      </c>
      <c r="C87" s="126" t="s">
        <v>235</v>
      </c>
      <c r="D87" s="128" t="s">
        <v>173</v>
      </c>
      <c r="E87" s="126" t="s">
        <v>18</v>
      </c>
      <c r="F87" s="126">
        <v>1</v>
      </c>
      <c r="G87" s="133">
        <v>3000000</v>
      </c>
      <c r="H87" s="133">
        <f t="shared" si="3"/>
        <v>3000000</v>
      </c>
      <c r="I87" s="126" t="s">
        <v>242</v>
      </c>
    </row>
    <row r="88" spans="1:9" x14ac:dyDescent="0.25">
      <c r="A88" s="126">
        <v>66</v>
      </c>
      <c r="B88" s="126" t="s">
        <v>327</v>
      </c>
      <c r="C88" s="126" t="s">
        <v>304</v>
      </c>
      <c r="D88" s="128" t="s">
        <v>173</v>
      </c>
      <c r="E88" s="126" t="s">
        <v>104</v>
      </c>
      <c r="F88" s="126">
        <v>1</v>
      </c>
      <c r="G88" s="133">
        <v>10000000</v>
      </c>
      <c r="H88" s="133">
        <f t="shared" si="3"/>
        <v>10000000</v>
      </c>
      <c r="I88" s="126" t="s">
        <v>242</v>
      </c>
    </row>
    <row r="89" spans="1:9" ht="16.5" customHeight="1" x14ac:dyDescent="0.25">
      <c r="A89" s="172" t="s">
        <v>245</v>
      </c>
      <c r="B89" s="173"/>
      <c r="C89" s="151"/>
      <c r="D89" s="151"/>
      <c r="E89" s="151"/>
      <c r="F89" s="151"/>
      <c r="G89" s="152"/>
      <c r="H89" s="152">
        <f>SUM(H87:H88)</f>
        <v>13000000</v>
      </c>
      <c r="I89" s="151"/>
    </row>
    <row r="90" spans="1:9" ht="23.25" customHeight="1" x14ac:dyDescent="0.25">
      <c r="A90" s="180" t="s">
        <v>277</v>
      </c>
      <c r="B90" s="181"/>
      <c r="C90" s="147"/>
      <c r="D90" s="147"/>
      <c r="E90" s="147"/>
      <c r="F90" s="147"/>
      <c r="G90" s="148"/>
      <c r="H90" s="148"/>
      <c r="I90" s="147"/>
    </row>
    <row r="91" spans="1:9" ht="25.5" x14ac:dyDescent="0.25">
      <c r="A91" s="126">
        <v>67</v>
      </c>
      <c r="B91" s="126" t="s">
        <v>326</v>
      </c>
      <c r="C91" s="126" t="s">
        <v>151</v>
      </c>
      <c r="D91" s="128" t="s">
        <v>183</v>
      </c>
      <c r="E91" s="126" t="s">
        <v>18</v>
      </c>
      <c r="F91" s="126">
        <v>1</v>
      </c>
      <c r="G91" s="133">
        <v>100000</v>
      </c>
      <c r="H91" s="133">
        <f t="shared" si="3"/>
        <v>100000</v>
      </c>
      <c r="I91" s="126" t="s">
        <v>242</v>
      </c>
    </row>
    <row r="92" spans="1:9" x14ac:dyDescent="0.25">
      <c r="A92" s="174" t="s">
        <v>236</v>
      </c>
      <c r="B92" s="175"/>
      <c r="C92" s="153"/>
      <c r="D92" s="153"/>
      <c r="E92" s="153"/>
      <c r="F92" s="153"/>
      <c r="G92" s="154"/>
      <c r="H92" s="154">
        <f>SUM(H91:H91)</f>
        <v>100000</v>
      </c>
      <c r="I92" s="153"/>
    </row>
    <row r="93" spans="1:9" x14ac:dyDescent="0.25">
      <c r="A93" s="180" t="s">
        <v>278</v>
      </c>
      <c r="B93" s="181"/>
      <c r="C93" s="147"/>
      <c r="D93" s="147"/>
      <c r="E93" s="147"/>
      <c r="F93" s="147"/>
      <c r="G93" s="148"/>
      <c r="H93" s="148"/>
      <c r="I93" s="147"/>
    </row>
    <row r="94" spans="1:9" x14ac:dyDescent="0.25">
      <c r="A94" s="126">
        <v>68</v>
      </c>
      <c r="B94" s="126" t="s">
        <v>246</v>
      </c>
      <c r="C94" s="126" t="s">
        <v>246</v>
      </c>
      <c r="D94" s="128" t="s">
        <v>183</v>
      </c>
      <c r="E94" s="126" t="s">
        <v>269</v>
      </c>
      <c r="F94" s="126">
        <v>3</v>
      </c>
      <c r="G94" s="133">
        <v>100000</v>
      </c>
      <c r="H94" s="133">
        <f t="shared" si="3"/>
        <v>300000</v>
      </c>
      <c r="I94" s="126" t="s">
        <v>241</v>
      </c>
    </row>
    <row r="95" spans="1:9" ht="25.5" x14ac:dyDescent="0.25">
      <c r="A95" s="126">
        <v>69</v>
      </c>
      <c r="B95" s="126" t="s">
        <v>312</v>
      </c>
      <c r="C95" s="126" t="s">
        <v>247</v>
      </c>
      <c r="D95" s="128" t="s">
        <v>173</v>
      </c>
      <c r="E95" s="126" t="s">
        <v>268</v>
      </c>
      <c r="F95" s="126">
        <v>1</v>
      </c>
      <c r="G95" s="133">
        <v>2500000</v>
      </c>
      <c r="H95" s="133">
        <f t="shared" si="3"/>
        <v>2500000</v>
      </c>
      <c r="I95" s="126" t="s">
        <v>242</v>
      </c>
    </row>
    <row r="96" spans="1:9" x14ac:dyDescent="0.25">
      <c r="A96" s="126">
        <v>70</v>
      </c>
      <c r="B96" s="126" t="s">
        <v>313</v>
      </c>
      <c r="C96" s="126" t="s">
        <v>248</v>
      </c>
      <c r="D96" s="128" t="s">
        <v>183</v>
      </c>
      <c r="E96" s="126" t="s">
        <v>268</v>
      </c>
      <c r="F96" s="126">
        <v>1</v>
      </c>
      <c r="G96" s="133">
        <v>600000</v>
      </c>
      <c r="H96" s="133">
        <f t="shared" si="3"/>
        <v>600000</v>
      </c>
      <c r="I96" s="126" t="s">
        <v>242</v>
      </c>
    </row>
    <row r="97" spans="1:9" x14ac:dyDescent="0.25">
      <c r="A97" s="126">
        <v>71</v>
      </c>
      <c r="B97" s="126" t="s">
        <v>314</v>
      </c>
      <c r="C97" s="126" t="s">
        <v>249</v>
      </c>
      <c r="D97" s="128" t="s">
        <v>183</v>
      </c>
      <c r="E97" s="126" t="s">
        <v>268</v>
      </c>
      <c r="F97" s="126">
        <v>1</v>
      </c>
      <c r="G97" s="133">
        <v>350000</v>
      </c>
      <c r="H97" s="133">
        <f t="shared" si="3"/>
        <v>350000</v>
      </c>
      <c r="I97" s="126" t="s">
        <v>242</v>
      </c>
    </row>
    <row r="98" spans="1:9" ht="25.5" x14ac:dyDescent="0.25">
      <c r="A98" s="126">
        <v>72</v>
      </c>
      <c r="B98" s="126" t="s">
        <v>315</v>
      </c>
      <c r="C98" s="126" t="s">
        <v>250</v>
      </c>
      <c r="D98" s="128" t="s">
        <v>183</v>
      </c>
      <c r="E98" s="126" t="s">
        <v>268</v>
      </c>
      <c r="F98" s="126">
        <v>4</v>
      </c>
      <c r="G98" s="133">
        <v>50000</v>
      </c>
      <c r="H98" s="133">
        <f t="shared" si="3"/>
        <v>200000</v>
      </c>
      <c r="I98" s="126" t="s">
        <v>242</v>
      </c>
    </row>
    <row r="99" spans="1:9" ht="25.5" x14ac:dyDescent="0.25">
      <c r="A99" s="126">
        <v>73</v>
      </c>
      <c r="B99" s="126" t="s">
        <v>316</v>
      </c>
      <c r="C99" s="126" t="s">
        <v>251</v>
      </c>
      <c r="D99" s="128" t="s">
        <v>183</v>
      </c>
      <c r="E99" s="126" t="s">
        <v>268</v>
      </c>
      <c r="F99" s="126">
        <v>1</v>
      </c>
      <c r="G99" s="133">
        <v>450000</v>
      </c>
      <c r="H99" s="133">
        <f t="shared" si="3"/>
        <v>450000</v>
      </c>
      <c r="I99" s="126" t="s">
        <v>243</v>
      </c>
    </row>
    <row r="100" spans="1:9" ht="38.25" x14ac:dyDescent="0.25">
      <c r="A100" s="126">
        <v>74</v>
      </c>
      <c r="B100" s="126" t="s">
        <v>317</v>
      </c>
      <c r="C100" s="126" t="s">
        <v>252</v>
      </c>
      <c r="D100" s="128" t="s">
        <v>183</v>
      </c>
      <c r="E100" s="126" t="s">
        <v>268</v>
      </c>
      <c r="F100" s="126">
        <v>1</v>
      </c>
      <c r="G100" s="133">
        <v>1000000</v>
      </c>
      <c r="H100" s="133">
        <f t="shared" si="3"/>
        <v>1000000</v>
      </c>
      <c r="I100" s="126" t="s">
        <v>242</v>
      </c>
    </row>
    <row r="101" spans="1:9" x14ac:dyDescent="0.25">
      <c r="A101" s="126">
        <v>75</v>
      </c>
      <c r="B101" s="126" t="s">
        <v>311</v>
      </c>
      <c r="C101" s="126" t="s">
        <v>253</v>
      </c>
      <c r="D101" s="128" t="s">
        <v>173</v>
      </c>
      <c r="E101" s="126" t="s">
        <v>269</v>
      </c>
      <c r="F101" s="126">
        <v>300</v>
      </c>
      <c r="G101" s="133">
        <v>4000</v>
      </c>
      <c r="H101" s="133">
        <f t="shared" si="3"/>
        <v>1200000</v>
      </c>
      <c r="I101" s="126" t="s">
        <v>242</v>
      </c>
    </row>
    <row r="102" spans="1:9" x14ac:dyDescent="0.25">
      <c r="A102" s="126">
        <v>76</v>
      </c>
      <c r="B102" s="126" t="s">
        <v>318</v>
      </c>
      <c r="C102" s="126" t="s">
        <v>254</v>
      </c>
      <c r="D102" s="128" t="s">
        <v>183</v>
      </c>
      <c r="E102" s="126" t="s">
        <v>269</v>
      </c>
      <c r="F102" s="126">
        <v>1</v>
      </c>
      <c r="G102" s="133">
        <v>300000</v>
      </c>
      <c r="H102" s="133">
        <f t="shared" si="3"/>
        <v>300000</v>
      </c>
      <c r="I102" s="126" t="s">
        <v>241</v>
      </c>
    </row>
    <row r="103" spans="1:9" x14ac:dyDescent="0.25">
      <c r="A103" s="126">
        <v>77</v>
      </c>
      <c r="B103" s="126" t="s">
        <v>310</v>
      </c>
      <c r="C103" s="126" t="s">
        <v>255</v>
      </c>
      <c r="D103" s="128" t="s">
        <v>183</v>
      </c>
      <c r="E103" s="126" t="s">
        <v>269</v>
      </c>
      <c r="F103" s="126">
        <v>1</v>
      </c>
      <c r="G103" s="133">
        <v>368500</v>
      </c>
      <c r="H103" s="133">
        <f t="shared" si="3"/>
        <v>368500</v>
      </c>
      <c r="I103" s="126" t="s">
        <v>241</v>
      </c>
    </row>
    <row r="104" spans="1:9" x14ac:dyDescent="0.25">
      <c r="A104" s="126">
        <v>78</v>
      </c>
      <c r="B104" s="126" t="s">
        <v>309</v>
      </c>
      <c r="C104" s="126" t="s">
        <v>256</v>
      </c>
      <c r="D104" s="128" t="s">
        <v>183</v>
      </c>
      <c r="E104" s="126" t="s">
        <v>269</v>
      </c>
      <c r="F104" s="126">
        <v>1000</v>
      </c>
      <c r="G104" s="133">
        <v>250</v>
      </c>
      <c r="H104" s="133">
        <f t="shared" si="3"/>
        <v>250000</v>
      </c>
      <c r="I104" s="126" t="s">
        <v>242</v>
      </c>
    </row>
    <row r="105" spans="1:9" x14ac:dyDescent="0.25">
      <c r="A105" s="126">
        <v>79</v>
      </c>
      <c r="B105" s="126" t="s">
        <v>308</v>
      </c>
      <c r="C105" s="126" t="s">
        <v>257</v>
      </c>
      <c r="D105" s="128" t="s">
        <v>183</v>
      </c>
      <c r="E105" s="126" t="s">
        <v>269</v>
      </c>
      <c r="F105" s="126">
        <v>700</v>
      </c>
      <c r="G105" s="133">
        <v>400</v>
      </c>
      <c r="H105" s="133">
        <f t="shared" si="3"/>
        <v>280000</v>
      </c>
      <c r="I105" s="126" t="s">
        <v>242</v>
      </c>
    </row>
    <row r="106" spans="1:9" x14ac:dyDescent="0.25">
      <c r="A106" s="126">
        <v>80</v>
      </c>
      <c r="B106" s="126" t="s">
        <v>306</v>
      </c>
      <c r="C106" s="126" t="s">
        <v>258</v>
      </c>
      <c r="D106" s="128" t="s">
        <v>183</v>
      </c>
      <c r="E106" s="126" t="s">
        <v>269</v>
      </c>
      <c r="F106" s="126">
        <v>1000</v>
      </c>
      <c r="G106" s="133">
        <v>300</v>
      </c>
      <c r="H106" s="133">
        <f t="shared" ref="H106:H116" si="5">F106*G106</f>
        <v>300000</v>
      </c>
      <c r="I106" s="126" t="s">
        <v>242</v>
      </c>
    </row>
    <row r="107" spans="1:9" ht="25.5" x14ac:dyDescent="0.25">
      <c r="A107" s="126">
        <v>81</v>
      </c>
      <c r="B107" s="126" t="s">
        <v>307</v>
      </c>
      <c r="C107" s="126" t="s">
        <v>259</v>
      </c>
      <c r="D107" s="128" t="s">
        <v>183</v>
      </c>
      <c r="E107" s="126" t="s">
        <v>269</v>
      </c>
      <c r="F107" s="126">
        <v>300</v>
      </c>
      <c r="G107" s="133">
        <v>2500</v>
      </c>
      <c r="H107" s="133">
        <f t="shared" si="5"/>
        <v>750000</v>
      </c>
      <c r="I107" s="126" t="s">
        <v>242</v>
      </c>
    </row>
    <row r="108" spans="1:9" ht="25.5" x14ac:dyDescent="0.25">
      <c r="A108" s="126">
        <v>82</v>
      </c>
      <c r="B108" s="126" t="s">
        <v>319</v>
      </c>
      <c r="C108" s="126" t="s">
        <v>260</v>
      </c>
      <c r="D108" s="128" t="s">
        <v>183</v>
      </c>
      <c r="E108" s="126" t="s">
        <v>269</v>
      </c>
      <c r="F108" s="126">
        <v>10</v>
      </c>
      <c r="G108" s="133">
        <v>30000</v>
      </c>
      <c r="H108" s="133">
        <f t="shared" si="5"/>
        <v>300000</v>
      </c>
      <c r="I108" s="126" t="s">
        <v>244</v>
      </c>
    </row>
    <row r="109" spans="1:9" ht="25.5" x14ac:dyDescent="0.25">
      <c r="A109" s="126">
        <v>83</v>
      </c>
      <c r="B109" s="126" t="s">
        <v>320</v>
      </c>
      <c r="C109" s="126" t="s">
        <v>261</v>
      </c>
      <c r="D109" s="128" t="s">
        <v>183</v>
      </c>
      <c r="E109" s="126" t="s">
        <v>269</v>
      </c>
      <c r="F109" s="126">
        <v>400</v>
      </c>
      <c r="G109" s="133">
        <v>400</v>
      </c>
      <c r="H109" s="133">
        <f t="shared" si="5"/>
        <v>160000</v>
      </c>
      <c r="I109" s="126" t="s">
        <v>244</v>
      </c>
    </row>
    <row r="110" spans="1:9" ht="25.5" x14ac:dyDescent="0.25">
      <c r="A110" s="126">
        <v>84</v>
      </c>
      <c r="B110" s="126" t="s">
        <v>321</v>
      </c>
      <c r="C110" s="126" t="s">
        <v>262</v>
      </c>
      <c r="D110" s="128" t="s">
        <v>183</v>
      </c>
      <c r="E110" s="126" t="s">
        <v>269</v>
      </c>
      <c r="F110" s="126">
        <v>1000</v>
      </c>
      <c r="G110" s="133">
        <v>400</v>
      </c>
      <c r="H110" s="133">
        <f t="shared" si="5"/>
        <v>400000</v>
      </c>
      <c r="I110" s="126" t="s">
        <v>244</v>
      </c>
    </row>
    <row r="111" spans="1:9" x14ac:dyDescent="0.25">
      <c r="A111" s="126">
        <v>85</v>
      </c>
      <c r="B111" s="126" t="s">
        <v>305</v>
      </c>
      <c r="C111" s="126" t="s">
        <v>263</v>
      </c>
      <c r="D111" s="128" t="s">
        <v>183</v>
      </c>
      <c r="E111" s="126" t="s">
        <v>269</v>
      </c>
      <c r="F111" s="126">
        <v>1000</v>
      </c>
      <c r="G111" s="133">
        <v>750</v>
      </c>
      <c r="H111" s="133">
        <f t="shared" si="5"/>
        <v>750000</v>
      </c>
      <c r="I111" s="126" t="s">
        <v>241</v>
      </c>
    </row>
    <row r="112" spans="1:9" x14ac:dyDescent="0.25">
      <c r="A112" s="126">
        <v>86</v>
      </c>
      <c r="B112" s="126" t="s">
        <v>322</v>
      </c>
      <c r="C112" s="126" t="s">
        <v>264</v>
      </c>
      <c r="D112" s="128" t="s">
        <v>183</v>
      </c>
      <c r="E112" s="126" t="s">
        <v>269</v>
      </c>
      <c r="F112" s="126">
        <v>10</v>
      </c>
      <c r="G112" s="133">
        <v>15000</v>
      </c>
      <c r="H112" s="133">
        <f t="shared" si="5"/>
        <v>150000</v>
      </c>
      <c r="I112" s="126" t="s">
        <v>242</v>
      </c>
    </row>
    <row r="113" spans="1:9" ht="25.5" x14ac:dyDescent="0.25">
      <c r="A113" s="126">
        <v>87</v>
      </c>
      <c r="B113" s="126" t="s">
        <v>323</v>
      </c>
      <c r="C113" s="126" t="s">
        <v>265</v>
      </c>
      <c r="D113" s="128" t="s">
        <v>183</v>
      </c>
      <c r="E113" s="126" t="s">
        <v>269</v>
      </c>
      <c r="F113" s="126">
        <v>1</v>
      </c>
      <c r="G113" s="133">
        <v>100000</v>
      </c>
      <c r="H113" s="133">
        <f t="shared" si="5"/>
        <v>100000</v>
      </c>
      <c r="I113" s="126" t="s">
        <v>241</v>
      </c>
    </row>
    <row r="114" spans="1:9" x14ac:dyDescent="0.25">
      <c r="A114" s="126">
        <v>88</v>
      </c>
      <c r="B114" s="126" t="s">
        <v>324</v>
      </c>
      <c r="C114" s="126" t="s">
        <v>266</v>
      </c>
      <c r="D114" s="128" t="s">
        <v>183</v>
      </c>
      <c r="E114" s="126" t="s">
        <v>269</v>
      </c>
      <c r="F114" s="126">
        <v>1</v>
      </c>
      <c r="G114" s="133">
        <v>40000</v>
      </c>
      <c r="H114" s="133">
        <f t="shared" si="5"/>
        <v>40000</v>
      </c>
      <c r="I114" s="126" t="s">
        <v>241</v>
      </c>
    </row>
    <row r="115" spans="1:9" x14ac:dyDescent="0.25">
      <c r="A115" s="126">
        <v>89</v>
      </c>
      <c r="B115" s="126" t="s">
        <v>368</v>
      </c>
      <c r="C115" s="126" t="s">
        <v>367</v>
      </c>
      <c r="D115" s="128" t="s">
        <v>183</v>
      </c>
      <c r="E115" s="126" t="s">
        <v>269</v>
      </c>
      <c r="F115" s="126">
        <v>1</v>
      </c>
      <c r="G115" s="133">
        <v>50000</v>
      </c>
      <c r="H115" s="133">
        <f t="shared" si="5"/>
        <v>50000</v>
      </c>
      <c r="I115" s="126" t="s">
        <v>241</v>
      </c>
    </row>
    <row r="116" spans="1:9" ht="51" x14ac:dyDescent="0.25">
      <c r="A116" s="126">
        <v>90</v>
      </c>
      <c r="B116" s="126" t="s">
        <v>325</v>
      </c>
      <c r="C116" s="126" t="s">
        <v>267</v>
      </c>
      <c r="D116" s="128" t="s">
        <v>173</v>
      </c>
      <c r="E116" s="126" t="s">
        <v>268</v>
      </c>
      <c r="F116" s="126">
        <v>1</v>
      </c>
      <c r="G116" s="133">
        <v>2500000</v>
      </c>
      <c r="H116" s="133">
        <f t="shared" si="5"/>
        <v>2500000</v>
      </c>
      <c r="I116" s="126" t="s">
        <v>242</v>
      </c>
    </row>
    <row r="117" spans="1:9" x14ac:dyDescent="0.25">
      <c r="A117" s="126">
        <v>91</v>
      </c>
      <c r="B117" s="126" t="s">
        <v>364</v>
      </c>
      <c r="C117" s="126" t="s">
        <v>361</v>
      </c>
      <c r="D117" s="128" t="s">
        <v>183</v>
      </c>
      <c r="E117" s="126" t="s">
        <v>269</v>
      </c>
      <c r="F117" s="126">
        <v>1</v>
      </c>
      <c r="G117" s="133">
        <v>35000</v>
      </c>
      <c r="H117" s="133">
        <f t="shared" ref="H117:H124" si="6">F117*G117</f>
        <v>35000</v>
      </c>
      <c r="I117" s="126" t="s">
        <v>241</v>
      </c>
    </row>
    <row r="118" spans="1:9" ht="25.5" x14ac:dyDescent="0.25">
      <c r="A118" s="126">
        <v>92</v>
      </c>
      <c r="B118" s="126" t="s">
        <v>365</v>
      </c>
      <c r="C118" s="126" t="s">
        <v>362</v>
      </c>
      <c r="D118" s="128" t="s">
        <v>183</v>
      </c>
      <c r="E118" s="126" t="s">
        <v>269</v>
      </c>
      <c r="F118" s="126">
        <v>1</v>
      </c>
      <c r="G118" s="133">
        <v>40000</v>
      </c>
      <c r="H118" s="133">
        <f t="shared" si="6"/>
        <v>40000</v>
      </c>
      <c r="I118" s="126" t="s">
        <v>241</v>
      </c>
    </row>
    <row r="119" spans="1:9" ht="25.5" x14ac:dyDescent="0.25">
      <c r="A119" s="126">
        <v>93</v>
      </c>
      <c r="B119" s="126" t="s">
        <v>366</v>
      </c>
      <c r="C119" s="126" t="s">
        <v>363</v>
      </c>
      <c r="D119" s="128" t="s">
        <v>183</v>
      </c>
      <c r="E119" s="126" t="s">
        <v>269</v>
      </c>
      <c r="F119" s="126">
        <v>1</v>
      </c>
      <c r="G119" s="133">
        <v>35000</v>
      </c>
      <c r="H119" s="133">
        <f t="shared" si="6"/>
        <v>35000</v>
      </c>
      <c r="I119" s="126" t="s">
        <v>241</v>
      </c>
    </row>
    <row r="120" spans="1:9" x14ac:dyDescent="0.25">
      <c r="A120" s="126">
        <v>94</v>
      </c>
      <c r="B120" s="126" t="s">
        <v>372</v>
      </c>
      <c r="C120" s="126" t="s">
        <v>371</v>
      </c>
      <c r="D120" s="128" t="s">
        <v>183</v>
      </c>
      <c r="E120" s="126" t="s">
        <v>18</v>
      </c>
      <c r="F120" s="126">
        <v>1</v>
      </c>
      <c r="G120" s="133">
        <v>20000</v>
      </c>
      <c r="H120" s="133">
        <f t="shared" si="6"/>
        <v>20000</v>
      </c>
      <c r="I120" s="126" t="s">
        <v>243</v>
      </c>
    </row>
    <row r="121" spans="1:9" x14ac:dyDescent="0.25">
      <c r="A121" s="126">
        <v>95</v>
      </c>
      <c r="B121" s="126" t="s">
        <v>374</v>
      </c>
      <c r="C121" s="126" t="s">
        <v>373</v>
      </c>
      <c r="D121" s="128" t="s">
        <v>183</v>
      </c>
      <c r="E121" s="126" t="s">
        <v>104</v>
      </c>
      <c r="F121" s="126">
        <v>1000</v>
      </c>
      <c r="G121" s="133">
        <v>500</v>
      </c>
      <c r="H121" s="133">
        <f t="shared" si="6"/>
        <v>500000</v>
      </c>
      <c r="I121" s="126" t="s">
        <v>243</v>
      </c>
    </row>
    <row r="122" spans="1:9" x14ac:dyDescent="0.25">
      <c r="A122" s="126">
        <v>96</v>
      </c>
      <c r="B122" s="126" t="s">
        <v>388</v>
      </c>
      <c r="C122" s="126" t="s">
        <v>386</v>
      </c>
      <c r="D122" s="128" t="s">
        <v>183</v>
      </c>
      <c r="E122" s="126" t="s">
        <v>104</v>
      </c>
      <c r="F122" s="126">
        <v>32</v>
      </c>
      <c r="G122" s="133">
        <v>18687.5</v>
      </c>
      <c r="H122" s="133">
        <f t="shared" si="6"/>
        <v>598000</v>
      </c>
      <c r="I122" s="126" t="s">
        <v>242</v>
      </c>
    </row>
    <row r="123" spans="1:9" x14ac:dyDescent="0.25">
      <c r="A123" s="126">
        <v>97</v>
      </c>
      <c r="B123" s="126" t="s">
        <v>389</v>
      </c>
      <c r="C123" s="126" t="s">
        <v>387</v>
      </c>
      <c r="D123" s="128" t="s">
        <v>183</v>
      </c>
      <c r="E123" s="126" t="s">
        <v>104</v>
      </c>
      <c r="F123" s="126">
        <v>100</v>
      </c>
      <c r="G123" s="133">
        <v>5335</v>
      </c>
      <c r="H123" s="133">
        <f t="shared" si="6"/>
        <v>533500</v>
      </c>
      <c r="I123" s="126" t="s">
        <v>242</v>
      </c>
    </row>
    <row r="124" spans="1:9" ht="25.5" x14ac:dyDescent="0.25">
      <c r="A124" s="126">
        <v>98</v>
      </c>
      <c r="B124" s="126" t="s">
        <v>391</v>
      </c>
      <c r="C124" s="126" t="s">
        <v>390</v>
      </c>
      <c r="D124" s="128" t="s">
        <v>173</v>
      </c>
      <c r="E124" s="126" t="s">
        <v>104</v>
      </c>
      <c r="F124" s="126">
        <v>200</v>
      </c>
      <c r="G124" s="133">
        <v>5194</v>
      </c>
      <c r="H124" s="133">
        <f t="shared" si="6"/>
        <v>1038800</v>
      </c>
      <c r="I124" s="126" t="s">
        <v>242</v>
      </c>
    </row>
    <row r="125" spans="1:9" x14ac:dyDescent="0.25">
      <c r="A125" s="171" t="s">
        <v>270</v>
      </c>
      <c r="B125" s="171"/>
      <c r="C125" s="151"/>
      <c r="D125" s="151"/>
      <c r="E125" s="151"/>
      <c r="F125" s="151"/>
      <c r="G125" s="152"/>
      <c r="H125" s="152">
        <f>SUM(H94:H124)</f>
        <v>16098800</v>
      </c>
      <c r="I125" s="151"/>
    </row>
    <row r="126" spans="1:9" x14ac:dyDescent="0.25">
      <c r="A126" s="172" t="s">
        <v>211</v>
      </c>
      <c r="B126" s="173"/>
      <c r="C126" s="155"/>
      <c r="D126" s="155"/>
      <c r="E126" s="155"/>
      <c r="F126" s="155"/>
      <c r="G126" s="156"/>
      <c r="H126" s="152">
        <f>H125+H92+H89+H85+H80+H42</f>
        <v>117395456.8928</v>
      </c>
      <c r="I126" s="155"/>
    </row>
  </sheetData>
  <mergeCells count="19">
    <mergeCell ref="A43:B43"/>
    <mergeCell ref="A81:B81"/>
    <mergeCell ref="A86:B86"/>
    <mergeCell ref="A90:B90"/>
    <mergeCell ref="A93:B93"/>
    <mergeCell ref="A42:B42"/>
    <mergeCell ref="F5:I5"/>
    <mergeCell ref="F7:I7"/>
    <mergeCell ref="D8:I8"/>
    <mergeCell ref="D9:I9"/>
    <mergeCell ref="F6:I6"/>
    <mergeCell ref="A16:B16"/>
    <mergeCell ref="A12:I12"/>
    <mergeCell ref="A125:B125"/>
    <mergeCell ref="A126:B126"/>
    <mergeCell ref="A80:B80"/>
    <mergeCell ref="A85:B85"/>
    <mergeCell ref="A89:B89"/>
    <mergeCell ref="A92:B92"/>
  </mergeCells>
  <dataValidations count="2">
    <dataValidation allowBlank="1" showInputMessage="1" showErrorMessage="1" prompt="Введите дополнительную характеристику на русском языке" sqref="B44:C44 B58:C58 B69:B70 B56:C56 B53:B54 B61:C66 C53:C55 C69:C71"/>
    <dataValidation allowBlank="1" showInputMessage="1" showErrorMessage="1" prompt="Наименование на русском языке заполняется автоматически в соответствии с КТРУ" sqref="B60:C60"/>
  </dataValidations>
  <pageMargins left="0" right="0" top="0" bottom="0.59055118110236227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0" customWidth="1"/>
    <col min="2" max="2" width="22.7109375" style="93" customWidth="1"/>
    <col min="3" max="3" width="18" style="30" customWidth="1"/>
    <col min="4" max="4" width="25.7109375" style="30" customWidth="1"/>
    <col min="5" max="5" width="26.5703125" style="30" customWidth="1"/>
    <col min="6" max="7" width="16.28515625" style="30" customWidth="1"/>
    <col min="8" max="8" width="16" style="30" customWidth="1"/>
    <col min="9" max="9" width="15.42578125" style="71" customWidth="1"/>
    <col min="10" max="11" width="17.28515625" style="71" customWidth="1"/>
    <col min="12" max="12" width="20.7109375" style="30" customWidth="1"/>
    <col min="13" max="13" width="17.7109375" style="30" customWidth="1"/>
    <col min="14" max="14" width="23.28515625" style="30" customWidth="1"/>
    <col min="15" max="16384" width="9.140625" style="30"/>
  </cols>
  <sheetData>
    <row r="1" spans="1:14" s="11" customFormat="1" ht="75" x14ac:dyDescent="0.25">
      <c r="A1" s="7"/>
      <c r="B1" s="1" t="s">
        <v>157</v>
      </c>
      <c r="C1" s="8" t="s">
        <v>7</v>
      </c>
      <c r="D1" s="8" t="s">
        <v>9</v>
      </c>
      <c r="E1" s="8" t="s">
        <v>10</v>
      </c>
      <c r="F1" s="8" t="s">
        <v>11</v>
      </c>
      <c r="G1" s="8" t="s">
        <v>12</v>
      </c>
      <c r="H1" s="9" t="s">
        <v>13</v>
      </c>
      <c r="I1" s="10" t="s">
        <v>14</v>
      </c>
      <c r="J1" s="10" t="s">
        <v>15</v>
      </c>
      <c r="K1" s="10" t="s">
        <v>171</v>
      </c>
      <c r="L1" s="8" t="s">
        <v>107</v>
      </c>
      <c r="M1" s="8" t="s">
        <v>16</v>
      </c>
      <c r="N1" s="8" t="s">
        <v>17</v>
      </c>
    </row>
    <row r="2" spans="1:14" s="17" customFormat="1" ht="48" x14ac:dyDescent="0.25">
      <c r="A2" s="12"/>
      <c r="B2" s="111" t="s">
        <v>158</v>
      </c>
      <c r="C2" s="112" t="s">
        <v>18</v>
      </c>
      <c r="D2" s="112" t="s">
        <v>111</v>
      </c>
      <c r="E2" s="112" t="s">
        <v>96</v>
      </c>
      <c r="F2" s="112" t="s">
        <v>172</v>
      </c>
      <c r="G2" s="112" t="s">
        <v>18</v>
      </c>
      <c r="H2" s="112">
        <v>1</v>
      </c>
      <c r="I2" s="113">
        <v>14265000</v>
      </c>
      <c r="J2" s="113">
        <f>H2*I2</f>
        <v>14265000</v>
      </c>
      <c r="K2" s="16">
        <f t="shared" ref="K2:K65" si="0">J2/1000</f>
        <v>14265</v>
      </c>
      <c r="L2" s="14" t="s">
        <v>78</v>
      </c>
      <c r="M2" s="14" t="s">
        <v>79</v>
      </c>
      <c r="N2" s="14">
        <v>751410000</v>
      </c>
    </row>
    <row r="3" spans="1:14" s="17" customFormat="1" ht="24" x14ac:dyDescent="0.25">
      <c r="A3" s="12"/>
      <c r="B3" s="13" t="s">
        <v>158</v>
      </c>
      <c r="C3" s="14" t="s">
        <v>18</v>
      </c>
      <c r="D3" s="14" t="s">
        <v>114</v>
      </c>
      <c r="E3" s="14" t="s">
        <v>115</v>
      </c>
      <c r="F3" s="14" t="s">
        <v>173</v>
      </c>
      <c r="G3" s="14" t="s">
        <v>18</v>
      </c>
      <c r="H3" s="14"/>
      <c r="I3" s="15">
        <v>745000</v>
      </c>
      <c r="J3" s="15">
        <v>745000</v>
      </c>
      <c r="K3" s="16">
        <f t="shared" si="0"/>
        <v>745</v>
      </c>
      <c r="L3" s="14" t="s">
        <v>78</v>
      </c>
      <c r="M3" s="14" t="s">
        <v>79</v>
      </c>
      <c r="N3" s="14"/>
    </row>
    <row r="4" spans="1:14" s="105" customFormat="1" x14ac:dyDescent="0.25">
      <c r="A4" s="100"/>
      <c r="B4" s="101" t="s">
        <v>158</v>
      </c>
      <c r="C4" s="102" t="s">
        <v>18</v>
      </c>
      <c r="D4" s="102" t="s">
        <v>174</v>
      </c>
      <c r="E4" s="102" t="s">
        <v>174</v>
      </c>
      <c r="F4" s="102"/>
      <c r="G4" s="102" t="s">
        <v>18</v>
      </c>
      <c r="H4" s="102">
        <v>1</v>
      </c>
      <c r="I4" s="103">
        <f>45909.7*12</f>
        <v>550916.39999999991</v>
      </c>
      <c r="J4" s="103">
        <f>I4*H4</f>
        <v>550916.39999999991</v>
      </c>
      <c r="K4" s="103">
        <f t="shared" si="0"/>
        <v>550.91639999999995</v>
      </c>
      <c r="L4" s="104"/>
      <c r="M4" s="104"/>
      <c r="N4" s="104"/>
    </row>
    <row r="5" spans="1:14" s="17" customFormat="1" ht="24" x14ac:dyDescent="0.25">
      <c r="A5" s="12"/>
      <c r="B5" s="6" t="s">
        <v>168</v>
      </c>
      <c r="C5" s="18" t="s">
        <v>29</v>
      </c>
      <c r="D5" s="18" t="s">
        <v>35</v>
      </c>
      <c r="E5" s="18" t="s">
        <v>35</v>
      </c>
      <c r="F5" s="18" t="s">
        <v>173</v>
      </c>
      <c r="G5" s="18" t="s">
        <v>43</v>
      </c>
      <c r="H5" s="20">
        <v>1000</v>
      </c>
      <c r="I5" s="19">
        <v>1300</v>
      </c>
      <c r="J5" s="19">
        <f t="shared" ref="J5:J36" si="1">H5*I5</f>
        <v>1300000</v>
      </c>
      <c r="K5" s="16">
        <f t="shared" si="0"/>
        <v>1300</v>
      </c>
      <c r="L5" s="18" t="s">
        <v>84</v>
      </c>
      <c r="M5" s="18" t="s">
        <v>108</v>
      </c>
      <c r="N5" s="18">
        <v>751410000</v>
      </c>
    </row>
    <row r="6" spans="1:14" s="17" customFormat="1" ht="48" x14ac:dyDescent="0.25">
      <c r="A6" s="12"/>
      <c r="B6" s="6" t="s">
        <v>168</v>
      </c>
      <c r="C6" s="18" t="s">
        <v>29</v>
      </c>
      <c r="D6" s="18" t="s">
        <v>36</v>
      </c>
      <c r="E6" s="18" t="s">
        <v>36</v>
      </c>
      <c r="F6" s="18" t="s">
        <v>175</v>
      </c>
      <c r="G6" s="18" t="s">
        <v>43</v>
      </c>
      <c r="H6" s="21">
        <v>2</v>
      </c>
      <c r="I6" s="19">
        <v>3500</v>
      </c>
      <c r="J6" s="19">
        <f t="shared" si="1"/>
        <v>7000</v>
      </c>
      <c r="K6" s="16">
        <f t="shared" si="0"/>
        <v>7</v>
      </c>
      <c r="L6" s="18" t="s">
        <v>84</v>
      </c>
      <c r="M6" s="18" t="s">
        <v>108</v>
      </c>
      <c r="N6" s="18">
        <v>751410000</v>
      </c>
    </row>
    <row r="7" spans="1:14" s="17" customFormat="1" ht="48" x14ac:dyDescent="0.25">
      <c r="A7" s="12"/>
      <c r="B7" s="6" t="s">
        <v>168</v>
      </c>
      <c r="C7" s="18" t="s">
        <v>29</v>
      </c>
      <c r="D7" s="18" t="s">
        <v>116</v>
      </c>
      <c r="E7" s="18" t="s">
        <v>116</v>
      </c>
      <c r="F7" s="18" t="s">
        <v>175</v>
      </c>
      <c r="G7" s="18" t="s">
        <v>105</v>
      </c>
      <c r="H7" s="21">
        <v>100</v>
      </c>
      <c r="I7" s="19">
        <v>210</v>
      </c>
      <c r="J7" s="19">
        <f t="shared" si="1"/>
        <v>21000</v>
      </c>
      <c r="K7" s="16">
        <f t="shared" si="0"/>
        <v>21</v>
      </c>
      <c r="L7" s="18" t="s">
        <v>85</v>
      </c>
      <c r="M7" s="18" t="s">
        <v>108</v>
      </c>
      <c r="N7" s="18">
        <v>751410000</v>
      </c>
    </row>
    <row r="8" spans="1:14" s="17" customFormat="1" ht="48" x14ac:dyDescent="0.25">
      <c r="A8" s="12"/>
      <c r="B8" s="6" t="s">
        <v>168</v>
      </c>
      <c r="C8" s="18" t="s">
        <v>29</v>
      </c>
      <c r="D8" s="18" t="s">
        <v>176</v>
      </c>
      <c r="E8" s="18" t="s">
        <v>176</v>
      </c>
      <c r="F8" s="18" t="s">
        <v>175</v>
      </c>
      <c r="G8" s="18" t="s">
        <v>43</v>
      </c>
      <c r="H8" s="21">
        <v>150</v>
      </c>
      <c r="I8" s="19">
        <v>200</v>
      </c>
      <c r="J8" s="19">
        <f t="shared" si="1"/>
        <v>30000</v>
      </c>
      <c r="K8" s="16">
        <f t="shared" si="0"/>
        <v>30</v>
      </c>
      <c r="L8" s="18" t="s">
        <v>85</v>
      </c>
      <c r="M8" s="18" t="s">
        <v>108</v>
      </c>
      <c r="N8" s="18">
        <v>751410000</v>
      </c>
    </row>
    <row r="9" spans="1:14" s="17" customFormat="1" ht="48" x14ac:dyDescent="0.25">
      <c r="A9" s="12"/>
      <c r="B9" s="6" t="s">
        <v>168</v>
      </c>
      <c r="C9" s="18" t="s">
        <v>29</v>
      </c>
      <c r="D9" s="18" t="s">
        <v>37</v>
      </c>
      <c r="E9" s="18" t="s">
        <v>37</v>
      </c>
      <c r="F9" s="18" t="s">
        <v>175</v>
      </c>
      <c r="G9" s="18" t="s">
        <v>43</v>
      </c>
      <c r="H9" s="21">
        <v>150</v>
      </c>
      <c r="I9" s="19">
        <v>300</v>
      </c>
      <c r="J9" s="19">
        <f t="shared" si="1"/>
        <v>45000</v>
      </c>
      <c r="K9" s="16">
        <f t="shared" si="0"/>
        <v>45</v>
      </c>
      <c r="L9" s="18" t="s">
        <v>85</v>
      </c>
      <c r="M9" s="18" t="s">
        <v>108</v>
      </c>
      <c r="N9" s="18">
        <v>751410000</v>
      </c>
    </row>
    <row r="10" spans="1:14" s="17" customFormat="1" ht="48" x14ac:dyDescent="0.25">
      <c r="A10" s="12"/>
      <c r="B10" s="6" t="s">
        <v>168</v>
      </c>
      <c r="C10" s="18" t="s">
        <v>177</v>
      </c>
      <c r="D10" s="18" t="s">
        <v>100</v>
      </c>
      <c r="E10" s="18" t="s">
        <v>100</v>
      </c>
      <c r="F10" s="18" t="s">
        <v>175</v>
      </c>
      <c r="G10" s="18" t="s">
        <v>104</v>
      </c>
      <c r="H10" s="20">
        <v>10000</v>
      </c>
      <c r="I10" s="19">
        <v>30</v>
      </c>
      <c r="J10" s="19">
        <f t="shared" si="1"/>
        <v>300000</v>
      </c>
      <c r="K10" s="16">
        <f t="shared" si="0"/>
        <v>300</v>
      </c>
      <c r="L10" s="18" t="s">
        <v>78</v>
      </c>
      <c r="M10" s="18" t="s">
        <v>79</v>
      </c>
      <c r="N10" s="18">
        <v>751410000</v>
      </c>
    </row>
    <row r="11" spans="1:14" s="17" customFormat="1" ht="48" x14ac:dyDescent="0.25">
      <c r="A11" s="12"/>
      <c r="B11" s="6" t="s">
        <v>168</v>
      </c>
      <c r="C11" s="18" t="s">
        <v>177</v>
      </c>
      <c r="D11" s="18" t="s">
        <v>101</v>
      </c>
      <c r="E11" s="18" t="s">
        <v>101</v>
      </c>
      <c r="F11" s="18" t="s">
        <v>175</v>
      </c>
      <c r="G11" s="18" t="s">
        <v>104</v>
      </c>
      <c r="H11" s="20">
        <v>5000</v>
      </c>
      <c r="I11" s="19">
        <v>35</v>
      </c>
      <c r="J11" s="19">
        <f t="shared" si="1"/>
        <v>175000</v>
      </c>
      <c r="K11" s="16">
        <f t="shared" si="0"/>
        <v>175</v>
      </c>
      <c r="L11" s="18" t="s">
        <v>89</v>
      </c>
      <c r="M11" s="18" t="s">
        <v>108</v>
      </c>
      <c r="N11" s="18">
        <v>751410000</v>
      </c>
    </row>
    <row r="12" spans="1:14" s="17" customFormat="1" ht="48" x14ac:dyDescent="0.25">
      <c r="A12" s="12"/>
      <c r="B12" s="6" t="s">
        <v>168</v>
      </c>
      <c r="C12" s="18" t="s">
        <v>177</v>
      </c>
      <c r="D12" s="18" t="s">
        <v>178</v>
      </c>
      <c r="E12" s="18" t="s">
        <v>178</v>
      </c>
      <c r="F12" s="18" t="s">
        <v>175</v>
      </c>
      <c r="G12" s="18" t="s">
        <v>104</v>
      </c>
      <c r="H12" s="20">
        <v>1000</v>
      </c>
      <c r="I12" s="19">
        <v>30</v>
      </c>
      <c r="J12" s="19">
        <f t="shared" si="1"/>
        <v>30000</v>
      </c>
      <c r="K12" s="16">
        <f t="shared" si="0"/>
        <v>30</v>
      </c>
      <c r="L12" s="18" t="s">
        <v>89</v>
      </c>
      <c r="M12" s="18" t="s">
        <v>108</v>
      </c>
      <c r="N12" s="18">
        <v>751410000</v>
      </c>
    </row>
    <row r="13" spans="1:14" s="17" customFormat="1" ht="48" x14ac:dyDescent="0.25">
      <c r="A13" s="12"/>
      <c r="B13" s="6" t="s">
        <v>168</v>
      </c>
      <c r="C13" s="18" t="s">
        <v>177</v>
      </c>
      <c r="D13" s="18" t="s">
        <v>38</v>
      </c>
      <c r="E13" s="18" t="s">
        <v>38</v>
      </c>
      <c r="F13" s="18" t="s">
        <v>175</v>
      </c>
      <c r="G13" s="18" t="s">
        <v>104</v>
      </c>
      <c r="H13" s="20">
        <v>2000</v>
      </c>
      <c r="I13" s="19">
        <v>22</v>
      </c>
      <c r="J13" s="19">
        <f t="shared" si="1"/>
        <v>44000</v>
      </c>
      <c r="K13" s="16">
        <f t="shared" si="0"/>
        <v>44</v>
      </c>
      <c r="L13" s="18" t="s">
        <v>89</v>
      </c>
      <c r="M13" s="18" t="s">
        <v>108</v>
      </c>
      <c r="N13" s="18">
        <v>751410000</v>
      </c>
    </row>
    <row r="14" spans="1:14" s="17" customFormat="1" ht="48" x14ac:dyDescent="0.25">
      <c r="A14" s="12"/>
      <c r="B14" s="6" t="s">
        <v>168</v>
      </c>
      <c r="C14" s="18" t="s">
        <v>177</v>
      </c>
      <c r="D14" s="18" t="s">
        <v>39</v>
      </c>
      <c r="E14" s="18" t="s">
        <v>39</v>
      </c>
      <c r="F14" s="18" t="s">
        <v>175</v>
      </c>
      <c r="G14" s="18" t="s">
        <v>104</v>
      </c>
      <c r="H14" s="20">
        <v>4000</v>
      </c>
      <c r="I14" s="19">
        <v>25</v>
      </c>
      <c r="J14" s="19">
        <f t="shared" si="1"/>
        <v>100000</v>
      </c>
      <c r="K14" s="16">
        <f t="shared" si="0"/>
        <v>100</v>
      </c>
      <c r="L14" s="18" t="s">
        <v>89</v>
      </c>
      <c r="M14" s="18" t="s">
        <v>108</v>
      </c>
      <c r="N14" s="18">
        <v>751410000</v>
      </c>
    </row>
    <row r="15" spans="1:14" s="17" customFormat="1" ht="48" x14ac:dyDescent="0.25">
      <c r="A15" s="12"/>
      <c r="B15" s="6" t="s">
        <v>168</v>
      </c>
      <c r="C15" s="18" t="s">
        <v>29</v>
      </c>
      <c r="D15" s="22" t="s">
        <v>40</v>
      </c>
      <c r="E15" s="18" t="s">
        <v>40</v>
      </c>
      <c r="F15" s="18" t="s">
        <v>175</v>
      </c>
      <c r="G15" s="18" t="s">
        <v>104</v>
      </c>
      <c r="H15" s="21">
        <v>60</v>
      </c>
      <c r="I15" s="19">
        <v>250</v>
      </c>
      <c r="J15" s="19">
        <f t="shared" si="1"/>
        <v>15000</v>
      </c>
      <c r="K15" s="16">
        <f t="shared" si="0"/>
        <v>15</v>
      </c>
      <c r="L15" s="18" t="s">
        <v>85</v>
      </c>
      <c r="M15" s="18" t="s">
        <v>108</v>
      </c>
      <c r="N15" s="18">
        <v>751410000</v>
      </c>
    </row>
    <row r="16" spans="1:14" s="17" customFormat="1" ht="48" x14ac:dyDescent="0.25">
      <c r="A16" s="12"/>
      <c r="B16" s="6" t="s">
        <v>168</v>
      </c>
      <c r="C16" s="18" t="s">
        <v>29</v>
      </c>
      <c r="D16" s="18" t="s">
        <v>41</v>
      </c>
      <c r="E16" s="18" t="s">
        <v>41</v>
      </c>
      <c r="F16" s="18" t="s">
        <v>175</v>
      </c>
      <c r="G16" s="18" t="s">
        <v>104</v>
      </c>
      <c r="H16" s="21">
        <v>60</v>
      </c>
      <c r="I16" s="19">
        <v>200</v>
      </c>
      <c r="J16" s="19">
        <f t="shared" si="1"/>
        <v>12000</v>
      </c>
      <c r="K16" s="16">
        <f t="shared" si="0"/>
        <v>12</v>
      </c>
      <c r="L16" s="18" t="s">
        <v>85</v>
      </c>
      <c r="M16" s="18" t="s">
        <v>108</v>
      </c>
      <c r="N16" s="18">
        <v>751410000</v>
      </c>
    </row>
    <row r="17" spans="1:18" s="17" customFormat="1" ht="48" x14ac:dyDescent="0.25">
      <c r="A17" s="12"/>
      <c r="B17" s="6" t="s">
        <v>168</v>
      </c>
      <c r="C17" s="18" t="s">
        <v>29</v>
      </c>
      <c r="D17" s="18" t="s">
        <v>130</v>
      </c>
      <c r="E17" s="18" t="s">
        <v>130</v>
      </c>
      <c r="F17" s="18" t="s">
        <v>175</v>
      </c>
      <c r="G17" s="18" t="s">
        <v>105</v>
      </c>
      <c r="H17" s="21">
        <v>10</v>
      </c>
      <c r="I17" s="19">
        <v>500</v>
      </c>
      <c r="J17" s="19">
        <f t="shared" si="1"/>
        <v>5000</v>
      </c>
      <c r="K17" s="16">
        <f t="shared" si="0"/>
        <v>5</v>
      </c>
      <c r="L17" s="18" t="s">
        <v>85</v>
      </c>
      <c r="M17" s="18" t="s">
        <v>108</v>
      </c>
      <c r="N17" s="18">
        <v>751410000</v>
      </c>
    </row>
    <row r="18" spans="1:18" s="17" customFormat="1" ht="48" x14ac:dyDescent="0.25">
      <c r="A18" s="12"/>
      <c r="B18" s="6" t="s">
        <v>168</v>
      </c>
      <c r="C18" s="18" t="s">
        <v>29</v>
      </c>
      <c r="D18" s="18" t="s">
        <v>135</v>
      </c>
      <c r="E18" s="18" t="s">
        <v>42</v>
      </c>
      <c r="F18" s="18" t="s">
        <v>175</v>
      </c>
      <c r="G18" s="18" t="s">
        <v>43</v>
      </c>
      <c r="H18" s="21">
        <v>50</v>
      </c>
      <c r="I18" s="19">
        <v>100</v>
      </c>
      <c r="J18" s="19">
        <f t="shared" si="1"/>
        <v>5000</v>
      </c>
      <c r="K18" s="16">
        <f t="shared" si="0"/>
        <v>5</v>
      </c>
      <c r="L18" s="18" t="s">
        <v>85</v>
      </c>
      <c r="M18" s="18" t="s">
        <v>108</v>
      </c>
      <c r="N18" s="18">
        <v>751410000</v>
      </c>
    </row>
    <row r="19" spans="1:18" s="17" customFormat="1" ht="48" x14ac:dyDescent="0.25">
      <c r="A19" s="12"/>
      <c r="B19" s="6" t="s">
        <v>168</v>
      </c>
      <c r="C19" s="18" t="s">
        <v>29</v>
      </c>
      <c r="D19" s="18" t="s">
        <v>44</v>
      </c>
      <c r="E19" s="18" t="s">
        <v>44</v>
      </c>
      <c r="F19" s="18" t="s">
        <v>175</v>
      </c>
      <c r="G19" s="18" t="s">
        <v>104</v>
      </c>
      <c r="H19" s="21">
        <v>10</v>
      </c>
      <c r="I19" s="19">
        <v>400</v>
      </c>
      <c r="J19" s="19">
        <f t="shared" si="1"/>
        <v>4000</v>
      </c>
      <c r="K19" s="16">
        <f t="shared" si="0"/>
        <v>4</v>
      </c>
      <c r="L19" s="18" t="s">
        <v>85</v>
      </c>
      <c r="M19" s="18" t="s">
        <v>108</v>
      </c>
      <c r="N19" s="18">
        <v>751410000</v>
      </c>
    </row>
    <row r="20" spans="1:18" s="24" customFormat="1" ht="48" x14ac:dyDescent="0.25">
      <c r="A20" s="23"/>
      <c r="B20" s="6" t="s">
        <v>168</v>
      </c>
      <c r="C20" s="18" t="s">
        <v>29</v>
      </c>
      <c r="D20" s="18" t="s">
        <v>138</v>
      </c>
      <c r="E20" s="18" t="s">
        <v>138</v>
      </c>
      <c r="F20" s="18" t="s">
        <v>175</v>
      </c>
      <c r="G20" s="18" t="s">
        <v>43</v>
      </c>
      <c r="H20" s="21">
        <v>100</v>
      </c>
      <c r="I20" s="19">
        <v>100</v>
      </c>
      <c r="J20" s="19">
        <f t="shared" si="1"/>
        <v>10000</v>
      </c>
      <c r="K20" s="16">
        <f t="shared" si="0"/>
        <v>10</v>
      </c>
      <c r="L20" s="18" t="s">
        <v>85</v>
      </c>
      <c r="M20" s="18" t="s">
        <v>108</v>
      </c>
      <c r="N20" s="18">
        <v>751410000</v>
      </c>
      <c r="O20" s="17"/>
      <c r="P20" s="17"/>
      <c r="Q20" s="17"/>
      <c r="R20" s="17"/>
    </row>
    <row r="21" spans="1:18" s="24" customFormat="1" ht="48" x14ac:dyDescent="0.25">
      <c r="A21" s="23"/>
      <c r="B21" s="6" t="s">
        <v>168</v>
      </c>
      <c r="C21" s="18" t="s">
        <v>29</v>
      </c>
      <c r="D21" s="18" t="s">
        <v>45</v>
      </c>
      <c r="E21" s="18" t="s">
        <v>45</v>
      </c>
      <c r="F21" s="18" t="s">
        <v>175</v>
      </c>
      <c r="G21" s="18" t="s">
        <v>104</v>
      </c>
      <c r="H21" s="21">
        <v>500</v>
      </c>
      <c r="I21" s="19">
        <v>9</v>
      </c>
      <c r="J21" s="19">
        <f t="shared" si="1"/>
        <v>4500</v>
      </c>
      <c r="K21" s="16">
        <f t="shared" si="0"/>
        <v>4.5</v>
      </c>
      <c r="L21" s="18" t="s">
        <v>85</v>
      </c>
      <c r="M21" s="18" t="s">
        <v>108</v>
      </c>
      <c r="N21" s="18">
        <v>751410000</v>
      </c>
      <c r="O21" s="17"/>
      <c r="P21" s="17"/>
      <c r="Q21" s="17"/>
      <c r="R21" s="17"/>
    </row>
    <row r="22" spans="1:18" s="17" customFormat="1" ht="48" x14ac:dyDescent="0.25">
      <c r="A22" s="12"/>
      <c r="B22" s="6" t="s">
        <v>168</v>
      </c>
      <c r="C22" s="18" t="s">
        <v>29</v>
      </c>
      <c r="D22" s="18" t="s">
        <v>46</v>
      </c>
      <c r="E22" s="18" t="s">
        <v>46</v>
      </c>
      <c r="F22" s="18" t="s">
        <v>175</v>
      </c>
      <c r="G22" s="18" t="s">
        <v>106</v>
      </c>
      <c r="H22" s="21">
        <v>2</v>
      </c>
      <c r="I22" s="19">
        <v>600</v>
      </c>
      <c r="J22" s="19">
        <f t="shared" si="1"/>
        <v>1200</v>
      </c>
      <c r="K22" s="16">
        <f t="shared" si="0"/>
        <v>1.2</v>
      </c>
      <c r="L22" s="18" t="s">
        <v>85</v>
      </c>
      <c r="M22" s="18" t="s">
        <v>108</v>
      </c>
      <c r="N22" s="18">
        <v>751410000</v>
      </c>
    </row>
    <row r="23" spans="1:18" s="17" customFormat="1" ht="48" x14ac:dyDescent="0.25">
      <c r="A23" s="12"/>
      <c r="B23" s="6" t="s">
        <v>168</v>
      </c>
      <c r="C23" s="18" t="s">
        <v>29</v>
      </c>
      <c r="D23" s="18" t="s">
        <v>47</v>
      </c>
      <c r="E23" s="18" t="s">
        <v>47</v>
      </c>
      <c r="F23" s="18" t="s">
        <v>175</v>
      </c>
      <c r="G23" s="18" t="s">
        <v>106</v>
      </c>
      <c r="H23" s="21">
        <v>2</v>
      </c>
      <c r="I23" s="19">
        <v>200</v>
      </c>
      <c r="J23" s="19">
        <f t="shared" si="1"/>
        <v>400</v>
      </c>
      <c r="K23" s="16">
        <f t="shared" si="0"/>
        <v>0.4</v>
      </c>
      <c r="L23" s="18" t="s">
        <v>85</v>
      </c>
      <c r="M23" s="18" t="s">
        <v>108</v>
      </c>
      <c r="N23" s="18">
        <v>751410000</v>
      </c>
    </row>
    <row r="24" spans="1:18" s="17" customFormat="1" ht="48" x14ac:dyDescent="0.25">
      <c r="A24" s="12"/>
      <c r="B24" s="6" t="s">
        <v>168</v>
      </c>
      <c r="C24" s="18" t="s">
        <v>29</v>
      </c>
      <c r="D24" s="18" t="s">
        <v>48</v>
      </c>
      <c r="E24" s="18" t="s">
        <v>48</v>
      </c>
      <c r="F24" s="18" t="s">
        <v>175</v>
      </c>
      <c r="G24" s="18" t="s">
        <v>106</v>
      </c>
      <c r="H24" s="21">
        <v>1</v>
      </c>
      <c r="I24" s="19">
        <v>600</v>
      </c>
      <c r="J24" s="19">
        <f t="shared" si="1"/>
        <v>600</v>
      </c>
      <c r="K24" s="16">
        <f t="shared" si="0"/>
        <v>0.6</v>
      </c>
      <c r="L24" s="18" t="s">
        <v>85</v>
      </c>
      <c r="M24" s="18" t="s">
        <v>108</v>
      </c>
      <c r="N24" s="18">
        <v>751410000</v>
      </c>
    </row>
    <row r="25" spans="1:18" s="17" customFormat="1" ht="48" x14ac:dyDescent="0.25">
      <c r="A25" s="12"/>
      <c r="B25" s="6" t="s">
        <v>168</v>
      </c>
      <c r="C25" s="18" t="s">
        <v>29</v>
      </c>
      <c r="D25" s="18" t="s">
        <v>117</v>
      </c>
      <c r="E25" s="18" t="s">
        <v>117</v>
      </c>
      <c r="F25" s="18" t="s">
        <v>175</v>
      </c>
      <c r="G25" s="18" t="s">
        <v>43</v>
      </c>
      <c r="H25" s="21">
        <v>10</v>
      </c>
      <c r="I25" s="19">
        <v>4000</v>
      </c>
      <c r="J25" s="19">
        <f t="shared" si="1"/>
        <v>40000</v>
      </c>
      <c r="K25" s="16">
        <f t="shared" si="0"/>
        <v>40</v>
      </c>
      <c r="L25" s="18" t="s">
        <v>85</v>
      </c>
      <c r="M25" s="18" t="s">
        <v>108</v>
      </c>
      <c r="N25" s="18">
        <v>751410000</v>
      </c>
    </row>
    <row r="26" spans="1:18" s="17" customFormat="1" ht="48" x14ac:dyDescent="0.25">
      <c r="A26" s="12"/>
      <c r="B26" s="6" t="s">
        <v>168</v>
      </c>
      <c r="C26" s="18" t="s">
        <v>29</v>
      </c>
      <c r="D26" s="18" t="s">
        <v>49</v>
      </c>
      <c r="E26" s="18" t="s">
        <v>49</v>
      </c>
      <c r="F26" s="18" t="s">
        <v>175</v>
      </c>
      <c r="G26" s="18" t="s">
        <v>104</v>
      </c>
      <c r="H26" s="21">
        <v>200</v>
      </c>
      <c r="I26" s="19">
        <v>14</v>
      </c>
      <c r="J26" s="19">
        <f t="shared" si="1"/>
        <v>2800</v>
      </c>
      <c r="K26" s="16">
        <f t="shared" si="0"/>
        <v>2.8</v>
      </c>
      <c r="L26" s="18" t="s">
        <v>85</v>
      </c>
      <c r="M26" s="18" t="s">
        <v>108</v>
      </c>
      <c r="N26" s="18">
        <v>751410000</v>
      </c>
    </row>
    <row r="27" spans="1:18" s="17" customFormat="1" ht="48" x14ac:dyDescent="0.25">
      <c r="A27" s="12"/>
      <c r="B27" s="6" t="s">
        <v>168</v>
      </c>
      <c r="C27" s="18" t="s">
        <v>29</v>
      </c>
      <c r="D27" s="18" t="s">
        <v>50</v>
      </c>
      <c r="E27" s="18" t="s">
        <v>50</v>
      </c>
      <c r="F27" s="18" t="s">
        <v>175</v>
      </c>
      <c r="G27" s="18" t="s">
        <v>104</v>
      </c>
      <c r="H27" s="21">
        <v>200</v>
      </c>
      <c r="I27" s="19">
        <v>16</v>
      </c>
      <c r="J27" s="19">
        <f t="shared" si="1"/>
        <v>3200</v>
      </c>
      <c r="K27" s="16">
        <f t="shared" si="0"/>
        <v>3.2</v>
      </c>
      <c r="L27" s="18" t="s">
        <v>85</v>
      </c>
      <c r="M27" s="18" t="s">
        <v>108</v>
      </c>
      <c r="N27" s="18">
        <v>751410000</v>
      </c>
    </row>
    <row r="28" spans="1:18" s="17" customFormat="1" ht="48" x14ac:dyDescent="0.25">
      <c r="A28" s="12"/>
      <c r="B28" s="6" t="s">
        <v>168</v>
      </c>
      <c r="C28" s="18" t="s">
        <v>29</v>
      </c>
      <c r="D28" s="18" t="s">
        <v>51</v>
      </c>
      <c r="E28" s="18" t="s">
        <v>51</v>
      </c>
      <c r="F28" s="18" t="s">
        <v>175</v>
      </c>
      <c r="G28" s="18" t="s">
        <v>104</v>
      </c>
      <c r="H28" s="21">
        <v>200</v>
      </c>
      <c r="I28" s="19">
        <v>20</v>
      </c>
      <c r="J28" s="19">
        <f t="shared" si="1"/>
        <v>4000</v>
      </c>
      <c r="K28" s="16">
        <f t="shared" si="0"/>
        <v>4</v>
      </c>
      <c r="L28" s="18" t="s">
        <v>85</v>
      </c>
      <c r="M28" s="18" t="s">
        <v>108</v>
      </c>
      <c r="N28" s="18">
        <v>751410000</v>
      </c>
    </row>
    <row r="29" spans="1:18" s="17" customFormat="1" ht="48" x14ac:dyDescent="0.25">
      <c r="A29" s="12"/>
      <c r="B29" s="6" t="s">
        <v>168</v>
      </c>
      <c r="C29" s="18" t="s">
        <v>29</v>
      </c>
      <c r="D29" s="18" t="s">
        <v>52</v>
      </c>
      <c r="E29" s="18" t="s">
        <v>52</v>
      </c>
      <c r="F29" s="18" t="s">
        <v>175</v>
      </c>
      <c r="G29" s="18" t="s">
        <v>104</v>
      </c>
      <c r="H29" s="21">
        <v>50</v>
      </c>
      <c r="I29" s="19">
        <v>210</v>
      </c>
      <c r="J29" s="19">
        <f t="shared" si="1"/>
        <v>10500</v>
      </c>
      <c r="K29" s="16">
        <f t="shared" si="0"/>
        <v>10.5</v>
      </c>
      <c r="L29" s="18" t="s">
        <v>85</v>
      </c>
      <c r="M29" s="18" t="s">
        <v>108</v>
      </c>
      <c r="N29" s="18">
        <v>751410000</v>
      </c>
    </row>
    <row r="30" spans="1:18" s="17" customFormat="1" ht="48" x14ac:dyDescent="0.25">
      <c r="A30" s="12"/>
      <c r="B30" s="6" t="s">
        <v>168</v>
      </c>
      <c r="C30" s="18" t="s">
        <v>29</v>
      </c>
      <c r="D30" s="18" t="s">
        <v>54</v>
      </c>
      <c r="E30" s="18" t="s">
        <v>54</v>
      </c>
      <c r="F30" s="18" t="s">
        <v>175</v>
      </c>
      <c r="G30" s="18" t="s">
        <v>55</v>
      </c>
      <c r="H30" s="21">
        <v>300</v>
      </c>
      <c r="I30" s="19">
        <v>25</v>
      </c>
      <c r="J30" s="19">
        <f t="shared" si="1"/>
        <v>7500</v>
      </c>
      <c r="K30" s="16">
        <f t="shared" si="0"/>
        <v>7.5</v>
      </c>
      <c r="L30" s="18" t="s">
        <v>85</v>
      </c>
      <c r="M30" s="18" t="s">
        <v>108</v>
      </c>
      <c r="N30" s="18">
        <v>751410000</v>
      </c>
    </row>
    <row r="31" spans="1:18" s="17" customFormat="1" ht="48" x14ac:dyDescent="0.25">
      <c r="A31" s="12"/>
      <c r="B31" s="6" t="s">
        <v>168</v>
      </c>
      <c r="C31" s="18" t="s">
        <v>29</v>
      </c>
      <c r="D31" s="18" t="s">
        <v>118</v>
      </c>
      <c r="E31" s="18" t="s">
        <v>119</v>
      </c>
      <c r="F31" s="18" t="s">
        <v>175</v>
      </c>
      <c r="G31" s="18" t="s">
        <v>104</v>
      </c>
      <c r="H31" s="21">
        <v>50</v>
      </c>
      <c r="I31" s="19">
        <v>210</v>
      </c>
      <c r="J31" s="19">
        <f t="shared" si="1"/>
        <v>10500</v>
      </c>
      <c r="K31" s="16">
        <f t="shared" si="0"/>
        <v>10.5</v>
      </c>
      <c r="L31" s="18" t="s">
        <v>85</v>
      </c>
      <c r="M31" s="18" t="s">
        <v>108</v>
      </c>
      <c r="N31" s="18">
        <v>751410000</v>
      </c>
    </row>
    <row r="32" spans="1:18" s="17" customFormat="1" ht="48" x14ac:dyDescent="0.25">
      <c r="A32" s="12"/>
      <c r="B32" s="6" t="s">
        <v>168</v>
      </c>
      <c r="C32" s="18" t="s">
        <v>29</v>
      </c>
      <c r="D32" s="18" t="s">
        <v>120</v>
      </c>
      <c r="E32" s="18" t="s">
        <v>120</v>
      </c>
      <c r="F32" s="18" t="s">
        <v>175</v>
      </c>
      <c r="G32" s="18" t="s">
        <v>43</v>
      </c>
      <c r="H32" s="21">
        <v>1</v>
      </c>
      <c r="I32" s="19">
        <v>7000</v>
      </c>
      <c r="J32" s="19">
        <f t="shared" si="1"/>
        <v>7000</v>
      </c>
      <c r="K32" s="16">
        <f t="shared" si="0"/>
        <v>7</v>
      </c>
      <c r="L32" s="18" t="s">
        <v>85</v>
      </c>
      <c r="M32" s="18" t="s">
        <v>108</v>
      </c>
      <c r="N32" s="18">
        <v>751410000</v>
      </c>
    </row>
    <row r="33" spans="1:18" s="17" customFormat="1" ht="48" x14ac:dyDescent="0.25">
      <c r="A33" s="12"/>
      <c r="B33" s="6" t="s">
        <v>168</v>
      </c>
      <c r="C33" s="18" t="s">
        <v>29</v>
      </c>
      <c r="D33" s="18" t="s">
        <v>53</v>
      </c>
      <c r="E33" s="18" t="s">
        <v>53</v>
      </c>
      <c r="F33" s="18" t="s">
        <v>175</v>
      </c>
      <c r="G33" s="18" t="s">
        <v>104</v>
      </c>
      <c r="H33" s="21">
        <v>30</v>
      </c>
      <c r="I33" s="19">
        <v>170</v>
      </c>
      <c r="J33" s="19">
        <f t="shared" si="1"/>
        <v>5100</v>
      </c>
      <c r="K33" s="16">
        <f t="shared" si="0"/>
        <v>5.0999999999999996</v>
      </c>
      <c r="L33" s="18" t="s">
        <v>85</v>
      </c>
      <c r="M33" s="18" t="s">
        <v>108</v>
      </c>
      <c r="N33" s="18"/>
    </row>
    <row r="34" spans="1:18" s="17" customFormat="1" ht="48" x14ac:dyDescent="0.25">
      <c r="A34" s="12"/>
      <c r="B34" s="6" t="s">
        <v>168</v>
      </c>
      <c r="C34" s="18" t="s">
        <v>18</v>
      </c>
      <c r="D34" s="18" t="s">
        <v>134</v>
      </c>
      <c r="E34" s="18" t="s">
        <v>134</v>
      </c>
      <c r="F34" s="18" t="s">
        <v>175</v>
      </c>
      <c r="G34" s="18" t="s">
        <v>104</v>
      </c>
      <c r="H34" s="21">
        <v>25</v>
      </c>
      <c r="I34" s="19">
        <v>15000</v>
      </c>
      <c r="J34" s="19">
        <f t="shared" si="1"/>
        <v>375000</v>
      </c>
      <c r="K34" s="16">
        <f t="shared" si="0"/>
        <v>375</v>
      </c>
      <c r="L34" s="18" t="s">
        <v>78</v>
      </c>
      <c r="M34" s="18"/>
      <c r="N34" s="18"/>
    </row>
    <row r="35" spans="1:18" s="17" customFormat="1" ht="48" x14ac:dyDescent="0.25">
      <c r="A35" s="12"/>
      <c r="B35" s="6" t="s">
        <v>168</v>
      </c>
      <c r="C35" s="18" t="s">
        <v>29</v>
      </c>
      <c r="D35" s="18" t="s">
        <v>131</v>
      </c>
      <c r="E35" s="18" t="s">
        <v>132</v>
      </c>
      <c r="F35" s="18" t="s">
        <v>175</v>
      </c>
      <c r="G35" s="18" t="s">
        <v>105</v>
      </c>
      <c r="H35" s="21">
        <v>6</v>
      </c>
      <c r="I35" s="19">
        <v>1500</v>
      </c>
      <c r="J35" s="19">
        <f t="shared" si="1"/>
        <v>9000</v>
      </c>
      <c r="K35" s="16">
        <f t="shared" si="0"/>
        <v>9</v>
      </c>
      <c r="L35" s="18" t="s">
        <v>85</v>
      </c>
      <c r="M35" s="18"/>
      <c r="N35" s="18"/>
    </row>
    <row r="36" spans="1:18" s="17" customFormat="1" ht="24" x14ac:dyDescent="0.25">
      <c r="A36" s="12"/>
      <c r="B36" s="6" t="s">
        <v>168</v>
      </c>
      <c r="C36" s="18" t="s">
        <v>29</v>
      </c>
      <c r="D36" s="18" t="s">
        <v>123</v>
      </c>
      <c r="E36" s="18" t="s">
        <v>140</v>
      </c>
      <c r="F36" s="18"/>
      <c r="G36" s="18" t="s">
        <v>122</v>
      </c>
      <c r="H36" s="21">
        <v>6</v>
      </c>
      <c r="I36" s="19">
        <v>1500</v>
      </c>
      <c r="J36" s="19">
        <f t="shared" si="1"/>
        <v>9000</v>
      </c>
      <c r="K36" s="16">
        <f t="shared" si="0"/>
        <v>9</v>
      </c>
      <c r="L36" s="18" t="s">
        <v>85</v>
      </c>
      <c r="M36" s="18"/>
      <c r="N36" s="18"/>
    </row>
    <row r="37" spans="1:18" s="29" customFormat="1" x14ac:dyDescent="0.25">
      <c r="A37" s="25"/>
      <c r="B37" s="3" t="s">
        <v>159</v>
      </c>
      <c r="C37" s="26" t="s">
        <v>18</v>
      </c>
      <c r="D37" s="26" t="s">
        <v>97</v>
      </c>
      <c r="E37" s="26" t="s">
        <v>97</v>
      </c>
      <c r="F37" s="26" t="s">
        <v>102</v>
      </c>
      <c r="G37" s="26" t="s">
        <v>18</v>
      </c>
      <c r="H37" s="26">
        <v>1</v>
      </c>
      <c r="I37" s="27">
        <v>4200000</v>
      </c>
      <c r="J37" s="27">
        <v>4200000</v>
      </c>
      <c r="K37" s="28">
        <f t="shared" si="0"/>
        <v>4200</v>
      </c>
      <c r="L37" s="26" t="s">
        <v>78</v>
      </c>
      <c r="M37" s="26" t="s">
        <v>110</v>
      </c>
      <c r="N37" s="26">
        <v>751410000</v>
      </c>
    </row>
    <row r="38" spans="1:18" s="17" customFormat="1" ht="48" x14ac:dyDescent="0.25">
      <c r="A38" s="12"/>
      <c r="B38" s="13" t="s">
        <v>159</v>
      </c>
      <c r="C38" s="14" t="s">
        <v>18</v>
      </c>
      <c r="D38" s="26" t="s">
        <v>97</v>
      </c>
      <c r="E38" s="14" t="s">
        <v>97</v>
      </c>
      <c r="F38" s="14" t="s">
        <v>172</v>
      </c>
      <c r="G38" s="14" t="s">
        <v>18</v>
      </c>
      <c r="H38" s="14">
        <v>1</v>
      </c>
      <c r="I38" s="15">
        <v>834000</v>
      </c>
      <c r="J38" s="15">
        <f t="shared" ref="J38:J78" si="2">H38*I38</f>
        <v>834000</v>
      </c>
      <c r="K38" s="16">
        <f t="shared" si="0"/>
        <v>834</v>
      </c>
      <c r="L38" s="14" t="s">
        <v>78</v>
      </c>
      <c r="M38" s="14" t="s">
        <v>109</v>
      </c>
      <c r="N38" s="14">
        <v>751410000</v>
      </c>
    </row>
    <row r="39" spans="1:18" s="17" customFormat="1" x14ac:dyDescent="0.25">
      <c r="A39" s="12"/>
      <c r="B39" s="111" t="s">
        <v>179</v>
      </c>
      <c r="C39" s="112" t="s">
        <v>18</v>
      </c>
      <c r="D39" s="112" t="s">
        <v>180</v>
      </c>
      <c r="E39" s="114" t="s">
        <v>180</v>
      </c>
      <c r="F39" s="112"/>
      <c r="G39" s="112"/>
      <c r="H39" s="112">
        <v>1</v>
      </c>
      <c r="I39" s="113">
        <v>1200000</v>
      </c>
      <c r="J39" s="113">
        <f t="shared" si="2"/>
        <v>1200000</v>
      </c>
      <c r="K39" s="16">
        <f t="shared" si="0"/>
        <v>1200</v>
      </c>
      <c r="L39" s="14"/>
      <c r="M39" s="14"/>
      <c r="N39" s="14"/>
    </row>
    <row r="40" spans="1:18" s="17" customFormat="1" ht="24" x14ac:dyDescent="0.25">
      <c r="A40" s="12"/>
      <c r="B40" s="111" t="s">
        <v>179</v>
      </c>
      <c r="C40" s="112" t="s">
        <v>18</v>
      </c>
      <c r="D40" s="112" t="s">
        <v>181</v>
      </c>
      <c r="E40" s="114" t="s">
        <v>181</v>
      </c>
      <c r="F40" s="112"/>
      <c r="G40" s="112"/>
      <c r="H40" s="112">
        <v>1</v>
      </c>
      <c r="I40" s="113">
        <v>150000</v>
      </c>
      <c r="J40" s="113">
        <f t="shared" si="2"/>
        <v>150000</v>
      </c>
      <c r="K40" s="16">
        <f t="shared" si="0"/>
        <v>150</v>
      </c>
      <c r="L40" s="14"/>
      <c r="M40" s="14"/>
      <c r="N40" s="14"/>
    </row>
    <row r="41" spans="1:18" s="105" customFormat="1" ht="48" x14ac:dyDescent="0.25">
      <c r="A41" s="100"/>
      <c r="B41" s="107" t="s">
        <v>179</v>
      </c>
      <c r="C41" s="108" t="s">
        <v>18</v>
      </c>
      <c r="D41" s="108" t="s">
        <v>112</v>
      </c>
      <c r="E41" s="108" t="s">
        <v>113</v>
      </c>
      <c r="F41" s="108" t="s">
        <v>172</v>
      </c>
      <c r="G41" s="108" t="s">
        <v>18</v>
      </c>
      <c r="H41" s="108">
        <v>1</v>
      </c>
      <c r="I41" s="109">
        <f>18900000*Инфляция</f>
        <v>20412000</v>
      </c>
      <c r="J41" s="109">
        <f>H41*I41</f>
        <v>20412000</v>
      </c>
      <c r="K41" s="106">
        <f t="shared" si="0"/>
        <v>20412</v>
      </c>
      <c r="L41" s="108" t="s">
        <v>78</v>
      </c>
      <c r="M41" s="108" t="s">
        <v>79</v>
      </c>
      <c r="N41" s="108">
        <v>751410000</v>
      </c>
      <c r="O41" s="110">
        <f>[3]АХО!$K$41</f>
        <v>22200</v>
      </c>
    </row>
    <row r="42" spans="1:18" s="105" customFormat="1" ht="48" x14ac:dyDescent="0.25">
      <c r="A42" s="100"/>
      <c r="B42" s="101" t="s">
        <v>179</v>
      </c>
      <c r="C42" s="102" t="s">
        <v>18</v>
      </c>
      <c r="D42" s="102" t="s">
        <v>182</v>
      </c>
      <c r="E42" s="102" t="s">
        <v>182</v>
      </c>
      <c r="F42" s="102" t="s">
        <v>172</v>
      </c>
      <c r="G42" s="102" t="s">
        <v>18</v>
      </c>
      <c r="H42" s="102">
        <v>1</v>
      </c>
      <c r="I42" s="103">
        <f>1463845.32*Инфляция</f>
        <v>1580952.9456000002</v>
      </c>
      <c r="J42" s="103">
        <f>H42*I42</f>
        <v>1580952.9456000002</v>
      </c>
      <c r="K42" s="106">
        <f t="shared" si="0"/>
        <v>1580.9529456000002</v>
      </c>
      <c r="L42" s="104" t="s">
        <v>78</v>
      </c>
      <c r="M42" s="104" t="s">
        <v>79</v>
      </c>
      <c r="N42" s="104">
        <v>751410000</v>
      </c>
    </row>
    <row r="43" spans="1:18" s="32" customFormat="1" ht="48" x14ac:dyDescent="0.25">
      <c r="A43" s="30"/>
      <c r="B43" s="2" t="s">
        <v>170</v>
      </c>
      <c r="C43" s="31" t="s">
        <v>18</v>
      </c>
      <c r="D43" s="33" t="s">
        <v>133</v>
      </c>
      <c r="E43" s="33" t="s">
        <v>133</v>
      </c>
      <c r="F43" s="33" t="s">
        <v>175</v>
      </c>
      <c r="G43" s="33" t="s">
        <v>93</v>
      </c>
      <c r="H43" s="36">
        <v>4500</v>
      </c>
      <c r="I43" s="37">
        <v>800</v>
      </c>
      <c r="J43" s="37">
        <f t="shared" si="2"/>
        <v>3600000</v>
      </c>
      <c r="K43" s="28">
        <f t="shared" si="0"/>
        <v>3600</v>
      </c>
      <c r="L43" s="33" t="s">
        <v>83</v>
      </c>
      <c r="M43" s="33" t="s">
        <v>108</v>
      </c>
      <c r="N43" s="33">
        <v>751410000</v>
      </c>
    </row>
    <row r="44" spans="1:18" s="32" customFormat="1" ht="36" x14ac:dyDescent="0.25">
      <c r="A44" s="30"/>
      <c r="B44" s="2" t="s">
        <v>170</v>
      </c>
      <c r="C44" s="31" t="s">
        <v>18</v>
      </c>
      <c r="D44" s="38" t="s">
        <v>136</v>
      </c>
      <c r="E44" s="38" t="s">
        <v>136</v>
      </c>
      <c r="F44" s="38" t="s">
        <v>102</v>
      </c>
      <c r="G44" s="38" t="s">
        <v>93</v>
      </c>
      <c r="H44" s="39">
        <v>1000</v>
      </c>
      <c r="I44" s="40">
        <v>5500</v>
      </c>
      <c r="J44" s="40">
        <f t="shared" si="2"/>
        <v>5500000</v>
      </c>
      <c r="K44" s="28">
        <f t="shared" si="0"/>
        <v>5500</v>
      </c>
      <c r="L44" s="38" t="s">
        <v>84</v>
      </c>
      <c r="M44" s="38"/>
      <c r="N44" s="38"/>
    </row>
    <row r="45" spans="1:18" s="32" customFormat="1" x14ac:dyDescent="0.25">
      <c r="A45" s="30"/>
      <c r="B45" s="4" t="s">
        <v>160</v>
      </c>
      <c r="C45" s="33" t="s">
        <v>18</v>
      </c>
      <c r="D45" s="34" t="s">
        <v>19</v>
      </c>
      <c r="E45" s="34" t="s">
        <v>19</v>
      </c>
      <c r="F45" s="34" t="s">
        <v>102</v>
      </c>
      <c r="G45" s="34" t="s">
        <v>18</v>
      </c>
      <c r="H45" s="34">
        <v>1</v>
      </c>
      <c r="I45" s="35">
        <v>4000000</v>
      </c>
      <c r="J45" s="35">
        <f t="shared" si="2"/>
        <v>4000000</v>
      </c>
      <c r="K45" s="28">
        <f t="shared" si="0"/>
        <v>4000</v>
      </c>
      <c r="L45" s="34" t="s">
        <v>80</v>
      </c>
      <c r="M45" s="34" t="s">
        <v>81</v>
      </c>
      <c r="N45" s="33">
        <v>751410000</v>
      </c>
    </row>
    <row r="46" spans="1:18" s="32" customFormat="1" x14ac:dyDescent="0.25">
      <c r="A46" s="30"/>
      <c r="B46" s="4" t="s">
        <v>160</v>
      </c>
      <c r="C46" s="33" t="s">
        <v>18</v>
      </c>
      <c r="D46" s="34" t="s">
        <v>20</v>
      </c>
      <c r="E46" s="34" t="s">
        <v>20</v>
      </c>
      <c r="F46" s="34" t="s">
        <v>102</v>
      </c>
      <c r="G46" s="34" t="s">
        <v>18</v>
      </c>
      <c r="H46" s="34">
        <v>1</v>
      </c>
      <c r="I46" s="35">
        <v>2500000</v>
      </c>
      <c r="J46" s="35">
        <f t="shared" si="2"/>
        <v>2500000</v>
      </c>
      <c r="K46" s="28">
        <f t="shared" si="0"/>
        <v>2500</v>
      </c>
      <c r="L46" s="34" t="s">
        <v>82</v>
      </c>
      <c r="M46" s="34" t="s">
        <v>80</v>
      </c>
      <c r="N46" s="33">
        <v>751410000</v>
      </c>
    </row>
    <row r="47" spans="1:18" s="17" customFormat="1" ht="36" x14ac:dyDescent="0.25">
      <c r="A47" s="12"/>
      <c r="B47" s="41" t="s">
        <v>165</v>
      </c>
      <c r="C47" s="42"/>
      <c r="D47" s="42" t="s">
        <v>124</v>
      </c>
      <c r="E47" s="42" t="s">
        <v>124</v>
      </c>
      <c r="F47" s="42" t="s">
        <v>183</v>
      </c>
      <c r="G47" s="42" t="s">
        <v>18</v>
      </c>
      <c r="H47" s="42">
        <v>1</v>
      </c>
      <c r="I47" s="43">
        <v>300000</v>
      </c>
      <c r="J47" s="43">
        <f>39720+66420+70140+45090</f>
        <v>221370</v>
      </c>
      <c r="K47" s="43">
        <f t="shared" si="0"/>
        <v>221.37</v>
      </c>
      <c r="L47" s="22"/>
      <c r="M47" s="18"/>
      <c r="N47" s="18"/>
      <c r="O47" s="24"/>
      <c r="P47" s="24"/>
      <c r="Q47" s="24"/>
      <c r="R47" s="24"/>
    </row>
    <row r="48" spans="1:18" s="17" customFormat="1" ht="24" x14ac:dyDescent="0.25">
      <c r="A48" s="12"/>
      <c r="B48" s="41" t="s">
        <v>165</v>
      </c>
      <c r="C48" s="42" t="s">
        <v>18</v>
      </c>
      <c r="D48" s="42" t="s">
        <v>125</v>
      </c>
      <c r="E48" s="42" t="s">
        <v>26</v>
      </c>
      <c r="F48" s="42" t="s">
        <v>102</v>
      </c>
      <c r="G48" s="42" t="s">
        <v>18</v>
      </c>
      <c r="H48" s="42">
        <v>1</v>
      </c>
      <c r="I48" s="43">
        <v>1200000</v>
      </c>
      <c r="J48" s="43">
        <v>1014069.8969600003</v>
      </c>
      <c r="K48" s="43">
        <f t="shared" si="0"/>
        <v>1014.0698969600003</v>
      </c>
      <c r="L48" s="18" t="s">
        <v>78</v>
      </c>
      <c r="M48" s="18" t="s">
        <v>79</v>
      </c>
      <c r="N48" s="18">
        <v>751410000</v>
      </c>
    </row>
    <row r="49" spans="1:14" s="17" customFormat="1" ht="48" x14ac:dyDescent="0.25">
      <c r="A49" s="12"/>
      <c r="B49" s="41" t="s">
        <v>165</v>
      </c>
      <c r="C49" s="42" t="s">
        <v>18</v>
      </c>
      <c r="D49" s="42" t="s">
        <v>27</v>
      </c>
      <c r="E49" s="42" t="s">
        <v>27</v>
      </c>
      <c r="F49" s="42" t="s">
        <v>175</v>
      </c>
      <c r="G49" s="42" t="s">
        <v>18</v>
      </c>
      <c r="H49" s="42">
        <v>1</v>
      </c>
      <c r="I49" s="43">
        <v>200000</v>
      </c>
      <c r="J49" s="43">
        <v>30000</v>
      </c>
      <c r="K49" s="43">
        <f t="shared" si="0"/>
        <v>30</v>
      </c>
      <c r="L49" s="18" t="s">
        <v>78</v>
      </c>
      <c r="M49" s="18" t="s">
        <v>79</v>
      </c>
      <c r="N49" s="18">
        <v>751410000</v>
      </c>
    </row>
    <row r="50" spans="1:14" s="17" customFormat="1" ht="24" x14ac:dyDescent="0.25">
      <c r="A50" s="12"/>
      <c r="B50" s="41" t="s">
        <v>165</v>
      </c>
      <c r="C50" s="42" t="s">
        <v>18</v>
      </c>
      <c r="D50" s="42" t="s">
        <v>28</v>
      </c>
      <c r="E50" s="42" t="s">
        <v>28</v>
      </c>
      <c r="F50" s="42" t="s">
        <v>173</v>
      </c>
      <c r="G50" s="42" t="s">
        <v>18</v>
      </c>
      <c r="H50" s="42">
        <v>1</v>
      </c>
      <c r="I50" s="43">
        <v>400000</v>
      </c>
      <c r="J50" s="43">
        <v>246360</v>
      </c>
      <c r="K50" s="43">
        <f t="shared" si="0"/>
        <v>246.36</v>
      </c>
      <c r="L50" s="18" t="s">
        <v>78</v>
      </c>
      <c r="M50" s="18" t="s">
        <v>79</v>
      </c>
      <c r="N50" s="18">
        <v>751410000</v>
      </c>
    </row>
    <row r="51" spans="1:14" s="17" customFormat="1" ht="48" x14ac:dyDescent="0.25">
      <c r="A51" s="12"/>
      <c r="B51" s="41" t="s">
        <v>165</v>
      </c>
      <c r="C51" s="42" t="s">
        <v>18</v>
      </c>
      <c r="D51" s="42" t="s">
        <v>34</v>
      </c>
      <c r="E51" s="42" t="s">
        <v>34</v>
      </c>
      <c r="F51" s="42" t="s">
        <v>175</v>
      </c>
      <c r="G51" s="42" t="s">
        <v>18</v>
      </c>
      <c r="H51" s="44">
        <v>1</v>
      </c>
      <c r="I51" s="43">
        <v>26500</v>
      </c>
      <c r="J51" s="43">
        <v>27964</v>
      </c>
      <c r="K51" s="43">
        <f t="shared" si="0"/>
        <v>27.963999999999999</v>
      </c>
      <c r="L51" s="18" t="s">
        <v>88</v>
      </c>
      <c r="M51" s="18" t="s">
        <v>108</v>
      </c>
      <c r="N51" s="18">
        <v>751410000</v>
      </c>
    </row>
    <row r="52" spans="1:14" s="32" customFormat="1" ht="48" x14ac:dyDescent="0.25">
      <c r="A52" s="30"/>
      <c r="B52" s="4" t="s">
        <v>169</v>
      </c>
      <c r="C52" s="33" t="s">
        <v>18</v>
      </c>
      <c r="D52" s="33" t="s">
        <v>76</v>
      </c>
      <c r="E52" s="33" t="s">
        <v>76</v>
      </c>
      <c r="F52" s="33" t="s">
        <v>175</v>
      </c>
      <c r="G52" s="33" t="s">
        <v>18</v>
      </c>
      <c r="H52" s="36">
        <v>1</v>
      </c>
      <c r="I52" s="37">
        <v>150000</v>
      </c>
      <c r="J52" s="37">
        <f t="shared" si="2"/>
        <v>150000</v>
      </c>
      <c r="K52" s="28">
        <f t="shared" si="0"/>
        <v>150</v>
      </c>
      <c r="L52" s="33" t="s">
        <v>91</v>
      </c>
      <c r="M52" s="33" t="s">
        <v>108</v>
      </c>
      <c r="N52" s="33">
        <v>751410000</v>
      </c>
    </row>
    <row r="53" spans="1:14" s="32" customFormat="1" ht="48" x14ac:dyDescent="0.25">
      <c r="A53" s="30"/>
      <c r="B53" s="4" t="s">
        <v>169</v>
      </c>
      <c r="C53" s="33" t="s">
        <v>18</v>
      </c>
      <c r="D53" s="33" t="s">
        <v>77</v>
      </c>
      <c r="E53" s="33" t="s">
        <v>77</v>
      </c>
      <c r="F53" s="33" t="s">
        <v>175</v>
      </c>
      <c r="G53" s="33" t="s">
        <v>104</v>
      </c>
      <c r="H53" s="36">
        <v>7</v>
      </c>
      <c r="I53" s="37">
        <v>6000</v>
      </c>
      <c r="J53" s="37">
        <f t="shared" si="2"/>
        <v>42000</v>
      </c>
      <c r="K53" s="28">
        <f t="shared" si="0"/>
        <v>42</v>
      </c>
      <c r="L53" s="33" t="s">
        <v>91</v>
      </c>
      <c r="M53" s="33" t="s">
        <v>108</v>
      </c>
      <c r="N53" s="33">
        <v>751410000</v>
      </c>
    </row>
    <row r="54" spans="1:14" s="17" customFormat="1" x14ac:dyDescent="0.25">
      <c r="A54" s="12"/>
      <c r="B54" s="6" t="s">
        <v>162</v>
      </c>
      <c r="C54" s="18" t="s">
        <v>29</v>
      </c>
      <c r="D54" s="18" t="s">
        <v>156</v>
      </c>
      <c r="E54" s="18" t="s">
        <v>156</v>
      </c>
      <c r="F54" s="18"/>
      <c r="G54" s="18" t="s">
        <v>104</v>
      </c>
      <c r="H54" s="18">
        <v>20</v>
      </c>
      <c r="I54" s="19">
        <v>20000</v>
      </c>
      <c r="J54" s="19">
        <f t="shared" si="2"/>
        <v>400000</v>
      </c>
      <c r="K54" s="16">
        <f t="shared" si="0"/>
        <v>400</v>
      </c>
      <c r="L54" s="18"/>
      <c r="M54" s="18"/>
      <c r="N54" s="18">
        <v>751410000</v>
      </c>
    </row>
    <row r="55" spans="1:14" s="32" customFormat="1" ht="48" x14ac:dyDescent="0.25">
      <c r="A55" s="30"/>
      <c r="B55" s="4" t="s">
        <v>162</v>
      </c>
      <c r="C55" s="33" t="s">
        <v>29</v>
      </c>
      <c r="D55" s="33" t="s">
        <v>56</v>
      </c>
      <c r="E55" s="33" t="s">
        <v>56</v>
      </c>
      <c r="F55" s="33" t="s">
        <v>175</v>
      </c>
      <c r="G55" s="33" t="s">
        <v>104</v>
      </c>
      <c r="H55" s="45">
        <v>36</v>
      </c>
      <c r="I55" s="37">
        <v>1200</v>
      </c>
      <c r="J55" s="37">
        <f t="shared" si="2"/>
        <v>43200</v>
      </c>
      <c r="K55" s="28">
        <f t="shared" si="0"/>
        <v>43.2</v>
      </c>
      <c r="L55" s="33" t="s">
        <v>78</v>
      </c>
      <c r="M55" s="33" t="s">
        <v>79</v>
      </c>
      <c r="N55" s="33">
        <v>751410000</v>
      </c>
    </row>
    <row r="56" spans="1:14" s="32" customFormat="1" ht="48" x14ac:dyDescent="0.25">
      <c r="A56" s="30"/>
      <c r="B56" s="4" t="s">
        <v>162</v>
      </c>
      <c r="C56" s="33" t="s">
        <v>29</v>
      </c>
      <c r="D56" s="33" t="s">
        <v>57</v>
      </c>
      <c r="E56" s="33" t="s">
        <v>57</v>
      </c>
      <c r="F56" s="33" t="s">
        <v>175</v>
      </c>
      <c r="G56" s="33" t="s">
        <v>104</v>
      </c>
      <c r="H56" s="45">
        <v>36</v>
      </c>
      <c r="I56" s="37">
        <v>1200</v>
      </c>
      <c r="J56" s="37">
        <f t="shared" si="2"/>
        <v>43200</v>
      </c>
      <c r="K56" s="28">
        <f t="shared" si="0"/>
        <v>43.2</v>
      </c>
      <c r="L56" s="33" t="s">
        <v>78</v>
      </c>
      <c r="M56" s="33" t="s">
        <v>79</v>
      </c>
      <c r="N56" s="33">
        <v>751410000</v>
      </c>
    </row>
    <row r="57" spans="1:14" s="32" customFormat="1" ht="48" x14ac:dyDescent="0.25">
      <c r="A57" s="30"/>
      <c r="B57" s="4" t="s">
        <v>162</v>
      </c>
      <c r="C57" s="33" t="s">
        <v>29</v>
      </c>
      <c r="D57" s="33" t="s">
        <v>58</v>
      </c>
      <c r="E57" s="33" t="s">
        <v>58</v>
      </c>
      <c r="F57" s="33" t="s">
        <v>175</v>
      </c>
      <c r="G57" s="33" t="s">
        <v>105</v>
      </c>
      <c r="H57" s="45">
        <v>24</v>
      </c>
      <c r="I57" s="37">
        <v>2500</v>
      </c>
      <c r="J57" s="37">
        <f t="shared" si="2"/>
        <v>60000</v>
      </c>
      <c r="K57" s="28">
        <f t="shared" si="0"/>
        <v>60</v>
      </c>
      <c r="L57" s="33" t="s">
        <v>78</v>
      </c>
      <c r="M57" s="33" t="s">
        <v>79</v>
      </c>
      <c r="N57" s="33">
        <v>751410000</v>
      </c>
    </row>
    <row r="58" spans="1:14" s="32" customFormat="1" ht="48" x14ac:dyDescent="0.25">
      <c r="A58" s="30"/>
      <c r="B58" s="4" t="s">
        <v>162</v>
      </c>
      <c r="C58" s="33" t="s">
        <v>29</v>
      </c>
      <c r="D58" s="33" t="s">
        <v>59</v>
      </c>
      <c r="E58" s="33" t="s">
        <v>59</v>
      </c>
      <c r="F58" s="33" t="s">
        <v>175</v>
      </c>
      <c r="G58" s="33" t="s">
        <v>104</v>
      </c>
      <c r="H58" s="45">
        <v>600</v>
      </c>
      <c r="I58" s="37">
        <v>150</v>
      </c>
      <c r="J58" s="37">
        <f t="shared" si="2"/>
        <v>90000</v>
      </c>
      <c r="K58" s="28">
        <f t="shared" si="0"/>
        <v>90</v>
      </c>
      <c r="L58" s="33" t="s">
        <v>78</v>
      </c>
      <c r="M58" s="33" t="s">
        <v>79</v>
      </c>
      <c r="N58" s="33">
        <v>751410000</v>
      </c>
    </row>
    <row r="59" spans="1:14" s="32" customFormat="1" ht="48" x14ac:dyDescent="0.25">
      <c r="A59" s="30"/>
      <c r="B59" s="4" t="s">
        <v>162</v>
      </c>
      <c r="C59" s="33" t="s">
        <v>29</v>
      </c>
      <c r="D59" s="33" t="s">
        <v>60</v>
      </c>
      <c r="E59" s="33" t="s">
        <v>60</v>
      </c>
      <c r="F59" s="33" t="s">
        <v>175</v>
      </c>
      <c r="G59" s="33" t="s">
        <v>61</v>
      </c>
      <c r="H59" s="45">
        <v>36</v>
      </c>
      <c r="I59" s="37">
        <v>400</v>
      </c>
      <c r="J59" s="37">
        <f t="shared" si="2"/>
        <v>14400</v>
      </c>
      <c r="K59" s="28">
        <f t="shared" si="0"/>
        <v>14.4</v>
      </c>
      <c r="L59" s="33" t="s">
        <v>78</v>
      </c>
      <c r="M59" s="33" t="s">
        <v>79</v>
      </c>
      <c r="N59" s="33">
        <v>751410000</v>
      </c>
    </row>
    <row r="60" spans="1:14" s="32" customFormat="1" ht="48" x14ac:dyDescent="0.25">
      <c r="A60" s="30"/>
      <c r="B60" s="4" t="s">
        <v>162</v>
      </c>
      <c r="C60" s="33" t="s">
        <v>29</v>
      </c>
      <c r="D60" s="33" t="s">
        <v>62</v>
      </c>
      <c r="E60" s="33" t="s">
        <v>62</v>
      </c>
      <c r="F60" s="33" t="s">
        <v>175</v>
      </c>
      <c r="G60" s="33" t="s">
        <v>43</v>
      </c>
      <c r="H60" s="45">
        <v>24</v>
      </c>
      <c r="I60" s="37">
        <v>400</v>
      </c>
      <c r="J60" s="37">
        <f t="shared" si="2"/>
        <v>9600</v>
      </c>
      <c r="K60" s="28">
        <f t="shared" si="0"/>
        <v>9.6</v>
      </c>
      <c r="L60" s="33" t="s">
        <v>78</v>
      </c>
      <c r="M60" s="33" t="s">
        <v>79</v>
      </c>
      <c r="N60" s="33">
        <v>751410000</v>
      </c>
    </row>
    <row r="61" spans="1:14" s="32" customFormat="1" ht="48" x14ac:dyDescent="0.25">
      <c r="A61" s="30"/>
      <c r="B61" s="4" t="s">
        <v>162</v>
      </c>
      <c r="C61" s="33" t="s">
        <v>29</v>
      </c>
      <c r="D61" s="33" t="s">
        <v>63</v>
      </c>
      <c r="E61" s="33" t="s">
        <v>63</v>
      </c>
      <c r="F61" s="33" t="s">
        <v>175</v>
      </c>
      <c r="G61" s="33" t="s">
        <v>121</v>
      </c>
      <c r="H61" s="45">
        <v>12</v>
      </c>
      <c r="I61" s="37">
        <v>3500</v>
      </c>
      <c r="J61" s="37">
        <f t="shared" si="2"/>
        <v>42000</v>
      </c>
      <c r="K61" s="28">
        <f t="shared" si="0"/>
        <v>42</v>
      </c>
      <c r="L61" s="33" t="s">
        <v>78</v>
      </c>
      <c r="M61" s="33" t="s">
        <v>79</v>
      </c>
      <c r="N61" s="33">
        <v>751410000</v>
      </c>
    </row>
    <row r="62" spans="1:14" s="32" customFormat="1" ht="48" x14ac:dyDescent="0.25">
      <c r="A62" s="30"/>
      <c r="B62" s="4" t="s">
        <v>162</v>
      </c>
      <c r="C62" s="33" t="s">
        <v>29</v>
      </c>
      <c r="D62" s="33" t="s">
        <v>64</v>
      </c>
      <c r="E62" s="33" t="s">
        <v>64</v>
      </c>
      <c r="F62" s="33" t="s">
        <v>175</v>
      </c>
      <c r="G62" s="33" t="s">
        <v>121</v>
      </c>
      <c r="H62" s="45">
        <v>18</v>
      </c>
      <c r="I62" s="37">
        <v>3500</v>
      </c>
      <c r="J62" s="37">
        <f t="shared" si="2"/>
        <v>63000</v>
      </c>
      <c r="K62" s="28">
        <f t="shared" si="0"/>
        <v>63</v>
      </c>
      <c r="L62" s="33" t="s">
        <v>78</v>
      </c>
      <c r="M62" s="33" t="s">
        <v>79</v>
      </c>
      <c r="N62" s="33">
        <v>751410000</v>
      </c>
    </row>
    <row r="63" spans="1:14" s="32" customFormat="1" ht="48" x14ac:dyDescent="0.25">
      <c r="A63" s="30"/>
      <c r="B63" s="4" t="s">
        <v>162</v>
      </c>
      <c r="C63" s="31" t="s">
        <v>29</v>
      </c>
      <c r="D63" s="46" t="s">
        <v>65</v>
      </c>
      <c r="E63" s="46" t="s">
        <v>65</v>
      </c>
      <c r="F63" s="46" t="s">
        <v>175</v>
      </c>
      <c r="G63" s="46" t="s">
        <v>104</v>
      </c>
      <c r="H63" s="47">
        <v>60</v>
      </c>
      <c r="I63" s="48">
        <v>130</v>
      </c>
      <c r="J63" s="48">
        <f t="shared" si="2"/>
        <v>7800</v>
      </c>
      <c r="K63" s="28">
        <f t="shared" si="0"/>
        <v>7.8</v>
      </c>
      <c r="L63" s="33" t="s">
        <v>78</v>
      </c>
      <c r="M63" s="33" t="s">
        <v>79</v>
      </c>
      <c r="N63" s="33">
        <v>751410000</v>
      </c>
    </row>
    <row r="64" spans="1:14" s="32" customFormat="1" ht="48" x14ac:dyDescent="0.25">
      <c r="A64" s="30"/>
      <c r="B64" s="4" t="s">
        <v>162</v>
      </c>
      <c r="C64" s="33" t="s">
        <v>29</v>
      </c>
      <c r="D64" s="31" t="s">
        <v>66</v>
      </c>
      <c r="E64" s="33" t="s">
        <v>66</v>
      </c>
      <c r="F64" s="33" t="s">
        <v>175</v>
      </c>
      <c r="G64" s="33" t="s">
        <v>104</v>
      </c>
      <c r="H64" s="45">
        <v>50</v>
      </c>
      <c r="I64" s="37">
        <v>2500</v>
      </c>
      <c r="J64" s="37">
        <f t="shared" si="2"/>
        <v>125000</v>
      </c>
      <c r="K64" s="28">
        <f t="shared" si="0"/>
        <v>125</v>
      </c>
      <c r="L64" s="33" t="s">
        <v>90</v>
      </c>
      <c r="M64" s="33" t="s">
        <v>108</v>
      </c>
      <c r="N64" s="33">
        <v>751410000</v>
      </c>
    </row>
    <row r="65" spans="1:14" s="29" customFormat="1" ht="48" x14ac:dyDescent="0.25">
      <c r="A65" s="25"/>
      <c r="B65" s="5" t="s">
        <v>162</v>
      </c>
      <c r="C65" s="34" t="s">
        <v>29</v>
      </c>
      <c r="D65" s="34" t="s">
        <v>154</v>
      </c>
      <c r="E65" s="34" t="s">
        <v>184</v>
      </c>
      <c r="F65" s="34" t="s">
        <v>175</v>
      </c>
      <c r="G65" s="34" t="s">
        <v>104</v>
      </c>
      <c r="H65" s="49">
        <v>50</v>
      </c>
      <c r="I65" s="35">
        <v>4000</v>
      </c>
      <c r="J65" s="35">
        <f t="shared" si="2"/>
        <v>200000</v>
      </c>
      <c r="K65" s="28">
        <f t="shared" si="0"/>
        <v>200</v>
      </c>
      <c r="L65" s="34" t="s">
        <v>90</v>
      </c>
      <c r="M65" s="34" t="s">
        <v>108</v>
      </c>
      <c r="N65" s="34">
        <v>751410000</v>
      </c>
    </row>
    <row r="66" spans="1:14" s="32" customFormat="1" ht="48" x14ac:dyDescent="0.25">
      <c r="A66" s="30"/>
      <c r="B66" s="4" t="s">
        <v>162</v>
      </c>
      <c r="C66" s="33" t="s">
        <v>29</v>
      </c>
      <c r="D66" s="33" t="s">
        <v>73</v>
      </c>
      <c r="E66" s="33" t="s">
        <v>73</v>
      </c>
      <c r="F66" s="33" t="s">
        <v>175</v>
      </c>
      <c r="G66" s="33" t="s">
        <v>104</v>
      </c>
      <c r="H66" s="36">
        <v>720</v>
      </c>
      <c r="I66" s="37">
        <v>80</v>
      </c>
      <c r="J66" s="37">
        <f t="shared" si="2"/>
        <v>57600</v>
      </c>
      <c r="K66" s="28">
        <f t="shared" ref="K66:K95" si="3">J66/1000</f>
        <v>57.6</v>
      </c>
      <c r="L66" s="33" t="s">
        <v>78</v>
      </c>
      <c r="M66" s="33" t="s">
        <v>108</v>
      </c>
      <c r="N66" s="33">
        <v>751410000</v>
      </c>
    </row>
    <row r="67" spans="1:14" s="32" customFormat="1" ht="48" x14ac:dyDescent="0.25">
      <c r="A67" s="30"/>
      <c r="B67" s="4" t="s">
        <v>162</v>
      </c>
      <c r="C67" s="33" t="s">
        <v>29</v>
      </c>
      <c r="D67" s="33" t="s">
        <v>74</v>
      </c>
      <c r="E67" s="33" t="s">
        <v>74</v>
      </c>
      <c r="F67" s="33" t="s">
        <v>175</v>
      </c>
      <c r="G67" s="33" t="s">
        <v>104</v>
      </c>
      <c r="H67" s="36">
        <v>864</v>
      </c>
      <c r="I67" s="37">
        <v>80</v>
      </c>
      <c r="J67" s="37">
        <f t="shared" si="2"/>
        <v>69120</v>
      </c>
      <c r="K67" s="28">
        <f t="shared" si="3"/>
        <v>69.12</v>
      </c>
      <c r="L67" s="33" t="s">
        <v>78</v>
      </c>
      <c r="M67" s="33" t="s">
        <v>108</v>
      </c>
      <c r="N67" s="33">
        <v>751410000</v>
      </c>
    </row>
    <row r="68" spans="1:14" s="17" customFormat="1" ht="24" x14ac:dyDescent="0.25">
      <c r="A68" s="12"/>
      <c r="B68" s="6" t="s">
        <v>161</v>
      </c>
      <c r="C68" s="18" t="s">
        <v>18</v>
      </c>
      <c r="D68" s="18" t="s">
        <v>98</v>
      </c>
      <c r="E68" s="18" t="s">
        <v>98</v>
      </c>
      <c r="F68" s="22" t="s">
        <v>173</v>
      </c>
      <c r="G68" s="18" t="s">
        <v>18</v>
      </c>
      <c r="H68" s="18">
        <v>1</v>
      </c>
      <c r="I68" s="19">
        <v>650000</v>
      </c>
      <c r="J68" s="19">
        <f t="shared" si="2"/>
        <v>650000</v>
      </c>
      <c r="K68" s="16">
        <f t="shared" si="3"/>
        <v>650</v>
      </c>
      <c r="L68" s="18" t="s">
        <v>78</v>
      </c>
      <c r="M68" s="18" t="s">
        <v>79</v>
      </c>
      <c r="N68" s="18">
        <v>751410000</v>
      </c>
    </row>
    <row r="69" spans="1:14" s="17" customFormat="1" ht="48" x14ac:dyDescent="0.25">
      <c r="A69" s="12"/>
      <c r="B69" s="6" t="s">
        <v>161</v>
      </c>
      <c r="C69" s="18" t="s">
        <v>18</v>
      </c>
      <c r="D69" s="18" t="s">
        <v>99</v>
      </c>
      <c r="E69" s="18" t="s">
        <v>99</v>
      </c>
      <c r="F69" s="18" t="s">
        <v>175</v>
      </c>
      <c r="G69" s="18" t="s">
        <v>18</v>
      </c>
      <c r="H69" s="18">
        <v>1</v>
      </c>
      <c r="I69" s="19">
        <v>100000</v>
      </c>
      <c r="J69" s="19">
        <f t="shared" si="2"/>
        <v>100000</v>
      </c>
      <c r="K69" s="16">
        <f t="shared" si="3"/>
        <v>100</v>
      </c>
      <c r="L69" s="18" t="s">
        <v>78</v>
      </c>
      <c r="M69" s="18" t="s">
        <v>79</v>
      </c>
      <c r="N69" s="18">
        <v>751410000</v>
      </c>
    </row>
    <row r="70" spans="1:14" s="32" customFormat="1" ht="48" x14ac:dyDescent="0.25">
      <c r="A70" s="30"/>
      <c r="B70" s="4" t="s">
        <v>161</v>
      </c>
      <c r="C70" s="33" t="s">
        <v>177</v>
      </c>
      <c r="D70" s="33" t="s">
        <v>71</v>
      </c>
      <c r="E70" s="33" t="s">
        <v>71</v>
      </c>
      <c r="F70" s="33" t="s">
        <v>175</v>
      </c>
      <c r="G70" s="33" t="s">
        <v>104</v>
      </c>
      <c r="H70" s="36">
        <v>1</v>
      </c>
      <c r="I70" s="37">
        <v>150000</v>
      </c>
      <c r="J70" s="37">
        <f t="shared" si="2"/>
        <v>150000</v>
      </c>
      <c r="K70" s="28">
        <f t="shared" si="3"/>
        <v>150</v>
      </c>
      <c r="L70" s="33" t="s">
        <v>78</v>
      </c>
      <c r="M70" s="33" t="s">
        <v>79</v>
      </c>
      <c r="N70" s="33">
        <v>751410000</v>
      </c>
    </row>
    <row r="71" spans="1:14" s="29" customFormat="1" ht="24" x14ac:dyDescent="0.25">
      <c r="A71" s="25"/>
      <c r="B71" s="5" t="s">
        <v>161</v>
      </c>
      <c r="C71" s="34" t="s">
        <v>29</v>
      </c>
      <c r="D71" s="34" t="s">
        <v>72</v>
      </c>
      <c r="E71" s="34" t="s">
        <v>72</v>
      </c>
      <c r="F71" s="34" t="s">
        <v>173</v>
      </c>
      <c r="G71" s="34" t="s">
        <v>104</v>
      </c>
      <c r="H71" s="50">
        <v>1200</v>
      </c>
      <c r="I71" s="35">
        <v>750</v>
      </c>
      <c r="J71" s="35">
        <f t="shared" si="2"/>
        <v>900000</v>
      </c>
      <c r="K71" s="28">
        <f t="shared" si="3"/>
        <v>900</v>
      </c>
      <c r="L71" s="34" t="s">
        <v>78</v>
      </c>
      <c r="M71" s="34" t="s">
        <v>79</v>
      </c>
      <c r="N71" s="34">
        <v>751410000</v>
      </c>
    </row>
    <row r="72" spans="1:14" s="32" customFormat="1" ht="48" x14ac:dyDescent="0.25">
      <c r="A72" s="30"/>
      <c r="B72" s="4" t="s">
        <v>161</v>
      </c>
      <c r="C72" s="33" t="s">
        <v>18</v>
      </c>
      <c r="D72" s="33" t="s">
        <v>75</v>
      </c>
      <c r="E72" s="33" t="s">
        <v>75</v>
      </c>
      <c r="F72" s="33" t="s">
        <v>175</v>
      </c>
      <c r="G72" s="33" t="s">
        <v>18</v>
      </c>
      <c r="H72" s="36">
        <v>1</v>
      </c>
      <c r="I72" s="37">
        <v>7500</v>
      </c>
      <c r="J72" s="37">
        <f t="shared" si="2"/>
        <v>7500</v>
      </c>
      <c r="K72" s="28">
        <f t="shared" si="3"/>
        <v>7.5</v>
      </c>
      <c r="L72" s="33" t="s">
        <v>78</v>
      </c>
      <c r="M72" s="33" t="s">
        <v>79</v>
      </c>
      <c r="N72" s="33">
        <v>751410000</v>
      </c>
    </row>
    <row r="73" spans="1:14" s="32" customFormat="1" ht="48" x14ac:dyDescent="0.25">
      <c r="A73" s="30"/>
      <c r="B73" s="4" t="s">
        <v>161</v>
      </c>
      <c r="C73" s="33" t="s">
        <v>18</v>
      </c>
      <c r="D73" s="33" t="s">
        <v>94</v>
      </c>
      <c r="E73" s="33" t="s">
        <v>94</v>
      </c>
      <c r="F73" s="33" t="s">
        <v>175</v>
      </c>
      <c r="G73" s="33" t="s">
        <v>18</v>
      </c>
      <c r="H73" s="36">
        <v>1</v>
      </c>
      <c r="I73" s="37">
        <v>150000</v>
      </c>
      <c r="J73" s="37">
        <f t="shared" si="2"/>
        <v>150000</v>
      </c>
      <c r="K73" s="28">
        <f t="shared" si="3"/>
        <v>150</v>
      </c>
      <c r="L73" s="33" t="s">
        <v>86</v>
      </c>
      <c r="M73" s="33" t="s">
        <v>108</v>
      </c>
      <c r="N73" s="33">
        <v>751410000</v>
      </c>
    </row>
    <row r="74" spans="1:14" s="29" customFormat="1" x14ac:dyDescent="0.25">
      <c r="A74" s="25"/>
      <c r="B74" s="3" t="s">
        <v>161</v>
      </c>
      <c r="C74" s="26" t="s">
        <v>18</v>
      </c>
      <c r="D74" s="46" t="s">
        <v>129</v>
      </c>
      <c r="E74" s="46" t="s">
        <v>129</v>
      </c>
      <c r="F74" s="46"/>
      <c r="G74" s="46" t="s">
        <v>104</v>
      </c>
      <c r="H74" s="51">
        <v>20</v>
      </c>
      <c r="I74" s="48">
        <v>12000</v>
      </c>
      <c r="J74" s="48">
        <f t="shared" si="2"/>
        <v>240000</v>
      </c>
      <c r="K74" s="28">
        <f t="shared" si="3"/>
        <v>240</v>
      </c>
      <c r="L74" s="46" t="s">
        <v>85</v>
      </c>
      <c r="M74" s="46"/>
      <c r="N74" s="46"/>
    </row>
    <row r="75" spans="1:14" s="32" customFormat="1" ht="36" x14ac:dyDescent="0.25">
      <c r="A75" s="30"/>
      <c r="B75" s="2" t="s">
        <v>185</v>
      </c>
      <c r="C75" s="52" t="s">
        <v>18</v>
      </c>
      <c r="D75" s="53" t="s">
        <v>186</v>
      </c>
      <c r="E75" s="53" t="str">
        <f>$D$94</f>
        <v>Лампа эн/сберег.Spiralmini 9w8560 E27</v>
      </c>
      <c r="F75" s="53" t="s">
        <v>187</v>
      </c>
      <c r="G75" s="53" t="s">
        <v>93</v>
      </c>
      <c r="H75" s="54">
        <v>33</v>
      </c>
      <c r="I75" s="55">
        <v>8400</v>
      </c>
      <c r="J75" s="55"/>
      <c r="K75" s="28">
        <f t="shared" si="3"/>
        <v>0</v>
      </c>
      <c r="L75" s="53" t="s">
        <v>85</v>
      </c>
      <c r="M75" s="38"/>
      <c r="N75" s="38"/>
    </row>
    <row r="76" spans="1:14" s="121" customFormat="1" ht="22.5" customHeight="1" x14ac:dyDescent="0.25">
      <c r="A76" s="116"/>
      <c r="B76" s="115" t="s">
        <v>166</v>
      </c>
      <c r="C76" s="117" t="s">
        <v>29</v>
      </c>
      <c r="D76" s="117" t="s">
        <v>30</v>
      </c>
      <c r="E76" s="117" t="s">
        <v>30</v>
      </c>
      <c r="F76" s="117" t="s">
        <v>102</v>
      </c>
      <c r="G76" s="117" t="s">
        <v>103</v>
      </c>
      <c r="H76" s="118">
        <v>12400</v>
      </c>
      <c r="I76" s="119">
        <f>128*Инфляция</f>
        <v>138.24</v>
      </c>
      <c r="J76" s="119">
        <f>SUM([1]ГСМ!K7:K8)</f>
        <v>1055366.3999999999</v>
      </c>
      <c r="K76" s="120">
        <f t="shared" si="3"/>
        <v>1055.3663999999999</v>
      </c>
      <c r="L76" s="117" t="s">
        <v>78</v>
      </c>
      <c r="M76" s="117" t="s">
        <v>79</v>
      </c>
      <c r="N76" s="117">
        <v>751410000</v>
      </c>
    </row>
    <row r="77" spans="1:14" s="121" customFormat="1" ht="24" x14ac:dyDescent="0.25">
      <c r="A77" s="116"/>
      <c r="B77" s="115" t="s">
        <v>166</v>
      </c>
      <c r="C77" s="117" t="s">
        <v>29</v>
      </c>
      <c r="D77" s="117" t="s">
        <v>31</v>
      </c>
      <c r="E77" s="117" t="s">
        <v>31</v>
      </c>
      <c r="F77" s="117" t="s">
        <v>102</v>
      </c>
      <c r="G77" s="117" t="s">
        <v>103</v>
      </c>
      <c r="H77" s="118">
        <v>17300</v>
      </c>
      <c r="I77" s="119">
        <f>150*Инфляция</f>
        <v>162</v>
      </c>
      <c r="J77" s="119">
        <f>SUM([1]ГСМ!K4:K6)</f>
        <v>2027021.4042000002</v>
      </c>
      <c r="K77" s="120">
        <f t="shared" si="3"/>
        <v>2027.0214042000002</v>
      </c>
      <c r="L77" s="117" t="s">
        <v>78</v>
      </c>
      <c r="M77" s="117" t="s">
        <v>79</v>
      </c>
      <c r="N77" s="117">
        <v>751410000</v>
      </c>
    </row>
    <row r="78" spans="1:14" s="32" customFormat="1" ht="48" x14ac:dyDescent="0.25">
      <c r="A78" s="30"/>
      <c r="B78" s="2" t="s">
        <v>170</v>
      </c>
      <c r="C78" s="33" t="s">
        <v>29</v>
      </c>
      <c r="D78" s="33" t="s">
        <v>95</v>
      </c>
      <c r="E78" s="33" t="s">
        <v>95</v>
      </c>
      <c r="F78" s="33" t="s">
        <v>175</v>
      </c>
      <c r="G78" s="33" t="s">
        <v>104</v>
      </c>
      <c r="H78" s="36">
        <v>20</v>
      </c>
      <c r="I78" s="37">
        <v>12000</v>
      </c>
      <c r="J78" s="37">
        <f t="shared" si="2"/>
        <v>240000</v>
      </c>
      <c r="K78" s="28">
        <f t="shared" si="3"/>
        <v>240</v>
      </c>
      <c r="L78" s="33" t="s">
        <v>85</v>
      </c>
      <c r="M78" s="33" t="s">
        <v>108</v>
      </c>
      <c r="N78" s="33">
        <v>751410000</v>
      </c>
    </row>
    <row r="79" spans="1:14" s="32" customFormat="1" ht="36" x14ac:dyDescent="0.25">
      <c r="A79" s="30"/>
      <c r="B79" s="2" t="s">
        <v>185</v>
      </c>
      <c r="C79" s="52" t="s">
        <v>18</v>
      </c>
      <c r="D79" s="53" t="s">
        <v>188</v>
      </c>
      <c r="E79" s="53" t="s">
        <v>188</v>
      </c>
      <c r="F79" s="53" t="s">
        <v>102</v>
      </c>
      <c r="G79" s="53" t="s">
        <v>104</v>
      </c>
      <c r="H79" s="54">
        <v>1</v>
      </c>
      <c r="I79" s="55">
        <v>2500000</v>
      </c>
      <c r="J79" s="55"/>
      <c r="K79" s="28">
        <f t="shared" si="3"/>
        <v>0</v>
      </c>
      <c r="L79" s="53" t="s">
        <v>85</v>
      </c>
      <c r="M79" s="38"/>
      <c r="N79" s="38"/>
    </row>
    <row r="80" spans="1:14" s="32" customFormat="1" ht="24" x14ac:dyDescent="0.25">
      <c r="A80" s="30"/>
      <c r="B80" s="2" t="s">
        <v>185</v>
      </c>
      <c r="C80" s="52" t="s">
        <v>18</v>
      </c>
      <c r="D80" s="53" t="s">
        <v>189</v>
      </c>
      <c r="E80" s="53" t="str">
        <f>$D$93</f>
        <v>Лампа накаливания 40 Вт Е27 230 в, стандартный цоколь</v>
      </c>
      <c r="F80" s="53"/>
      <c r="G80" s="53"/>
      <c r="H80" s="54"/>
      <c r="I80" s="55">
        <v>200000</v>
      </c>
      <c r="J80" s="55"/>
      <c r="K80" s="28">
        <f t="shared" si="3"/>
        <v>0</v>
      </c>
      <c r="L80" s="53" t="s">
        <v>85</v>
      </c>
      <c r="M80" s="38"/>
      <c r="N80" s="38"/>
    </row>
    <row r="81" spans="1:18" s="17" customFormat="1" ht="48" x14ac:dyDescent="0.25">
      <c r="A81" s="12"/>
      <c r="B81" s="6" t="s">
        <v>163</v>
      </c>
      <c r="C81" s="18" t="s">
        <v>18</v>
      </c>
      <c r="D81" s="18" t="s">
        <v>21</v>
      </c>
      <c r="E81" s="18" t="s">
        <v>21</v>
      </c>
      <c r="F81" s="18" t="s">
        <v>175</v>
      </c>
      <c r="G81" s="18" t="s">
        <v>18</v>
      </c>
      <c r="H81" s="18">
        <v>1</v>
      </c>
      <c r="I81" s="19">
        <v>62000</v>
      </c>
      <c r="J81" s="19">
        <f t="shared" ref="J81:J95" si="4">H81*I81</f>
        <v>62000</v>
      </c>
      <c r="K81" s="16">
        <f t="shared" si="3"/>
        <v>62</v>
      </c>
      <c r="L81" s="18" t="s">
        <v>83</v>
      </c>
      <c r="M81" s="18" t="s">
        <v>108</v>
      </c>
      <c r="N81" s="18">
        <v>751410000</v>
      </c>
    </row>
    <row r="82" spans="1:18" s="17" customFormat="1" ht="48" x14ac:dyDescent="0.25">
      <c r="A82" s="12"/>
      <c r="B82" s="6" t="s">
        <v>163</v>
      </c>
      <c r="C82" s="18" t="s">
        <v>18</v>
      </c>
      <c r="D82" s="18" t="s">
        <v>22</v>
      </c>
      <c r="E82" s="18" t="s">
        <v>22</v>
      </c>
      <c r="F82" s="18" t="s">
        <v>175</v>
      </c>
      <c r="G82" s="18" t="s">
        <v>18</v>
      </c>
      <c r="H82" s="18">
        <v>1</v>
      </c>
      <c r="I82" s="19">
        <v>40000</v>
      </c>
      <c r="J82" s="19">
        <f t="shared" si="4"/>
        <v>40000</v>
      </c>
      <c r="K82" s="16">
        <f t="shared" si="3"/>
        <v>40</v>
      </c>
      <c r="L82" s="18" t="s">
        <v>81</v>
      </c>
      <c r="M82" s="18" t="s">
        <v>108</v>
      </c>
      <c r="N82" s="18">
        <v>751410000</v>
      </c>
    </row>
    <row r="83" spans="1:18" s="17" customFormat="1" ht="48" x14ac:dyDescent="0.25">
      <c r="A83" s="12"/>
      <c r="B83" s="6" t="s">
        <v>163</v>
      </c>
      <c r="C83" s="18" t="s">
        <v>18</v>
      </c>
      <c r="D83" s="18" t="s">
        <v>23</v>
      </c>
      <c r="E83" s="18" t="s">
        <v>23</v>
      </c>
      <c r="F83" s="18" t="s">
        <v>175</v>
      </c>
      <c r="G83" s="18" t="s">
        <v>18</v>
      </c>
      <c r="H83" s="18">
        <v>1</v>
      </c>
      <c r="I83" s="19">
        <v>42000</v>
      </c>
      <c r="J83" s="19">
        <f t="shared" si="4"/>
        <v>42000</v>
      </c>
      <c r="K83" s="16">
        <f t="shared" si="3"/>
        <v>42</v>
      </c>
      <c r="L83" s="18" t="s">
        <v>84</v>
      </c>
      <c r="M83" s="18" t="s">
        <v>108</v>
      </c>
      <c r="N83" s="18">
        <v>751410000</v>
      </c>
    </row>
    <row r="84" spans="1:18" s="17" customFormat="1" ht="48" x14ac:dyDescent="0.25">
      <c r="A84" s="12"/>
      <c r="B84" s="6" t="s">
        <v>163</v>
      </c>
      <c r="C84" s="18" t="s">
        <v>18</v>
      </c>
      <c r="D84" s="18" t="s">
        <v>24</v>
      </c>
      <c r="E84" s="18" t="s">
        <v>24</v>
      </c>
      <c r="F84" s="18" t="s">
        <v>175</v>
      </c>
      <c r="G84" s="18" t="s">
        <v>18</v>
      </c>
      <c r="H84" s="18">
        <v>1</v>
      </c>
      <c r="I84" s="19">
        <v>42000</v>
      </c>
      <c r="J84" s="19">
        <f t="shared" si="4"/>
        <v>42000</v>
      </c>
      <c r="K84" s="16">
        <f t="shared" si="3"/>
        <v>42</v>
      </c>
      <c r="L84" s="18" t="s">
        <v>84</v>
      </c>
      <c r="M84" s="18" t="s">
        <v>108</v>
      </c>
      <c r="N84" s="18">
        <v>751410000</v>
      </c>
    </row>
    <row r="85" spans="1:18" s="17" customFormat="1" ht="48" x14ac:dyDescent="0.25">
      <c r="A85" s="12"/>
      <c r="B85" s="6" t="s">
        <v>163</v>
      </c>
      <c r="C85" s="18" t="s">
        <v>18</v>
      </c>
      <c r="D85" s="18" t="s">
        <v>190</v>
      </c>
      <c r="E85" s="18" t="s">
        <v>190</v>
      </c>
      <c r="F85" s="18" t="s">
        <v>175</v>
      </c>
      <c r="G85" s="18" t="s">
        <v>18</v>
      </c>
      <c r="H85" s="18">
        <v>1</v>
      </c>
      <c r="I85" s="19">
        <v>40000</v>
      </c>
      <c r="J85" s="19">
        <f t="shared" si="4"/>
        <v>40000</v>
      </c>
      <c r="K85" s="16">
        <f t="shared" si="3"/>
        <v>40</v>
      </c>
      <c r="L85" s="18"/>
      <c r="M85" s="18"/>
      <c r="N85" s="18"/>
    </row>
    <row r="86" spans="1:18" s="17" customFormat="1" ht="48" x14ac:dyDescent="0.25">
      <c r="A86" s="12"/>
      <c r="B86" s="6" t="s">
        <v>163</v>
      </c>
      <c r="C86" s="18" t="s">
        <v>18</v>
      </c>
      <c r="D86" s="18" t="s">
        <v>191</v>
      </c>
      <c r="E86" s="18" t="s">
        <v>191</v>
      </c>
      <c r="F86" s="18" t="s">
        <v>175</v>
      </c>
      <c r="G86" s="18" t="s">
        <v>18</v>
      </c>
      <c r="H86" s="18">
        <v>1</v>
      </c>
      <c r="I86" s="19">
        <v>40000</v>
      </c>
      <c r="J86" s="19">
        <f t="shared" si="4"/>
        <v>40000</v>
      </c>
      <c r="K86" s="16">
        <f t="shared" si="3"/>
        <v>40</v>
      </c>
      <c r="L86" s="18" t="s">
        <v>85</v>
      </c>
      <c r="M86" s="18" t="s">
        <v>108</v>
      </c>
      <c r="N86" s="18">
        <v>751410000</v>
      </c>
    </row>
    <row r="87" spans="1:18" s="121" customFormat="1" ht="24" x14ac:dyDescent="0.25">
      <c r="A87" s="116"/>
      <c r="B87" s="115" t="s">
        <v>164</v>
      </c>
      <c r="C87" s="122" t="s">
        <v>18</v>
      </c>
      <c r="D87" s="122" t="s">
        <v>25</v>
      </c>
      <c r="E87" s="122" t="s">
        <v>25</v>
      </c>
      <c r="F87" s="117" t="s">
        <v>173</v>
      </c>
      <c r="G87" s="122" t="s">
        <v>18</v>
      </c>
      <c r="H87" s="122">
        <v>1</v>
      </c>
      <c r="I87" s="123">
        <v>650000</v>
      </c>
      <c r="J87" s="119">
        <f t="shared" si="4"/>
        <v>650000</v>
      </c>
      <c r="K87" s="120">
        <f t="shared" si="3"/>
        <v>650</v>
      </c>
      <c r="L87" s="122" t="s">
        <v>86</v>
      </c>
      <c r="M87" s="117" t="s">
        <v>108</v>
      </c>
      <c r="N87" s="117">
        <v>751410000</v>
      </c>
      <c r="O87" s="124"/>
      <c r="P87" s="124"/>
      <c r="Q87" s="124"/>
      <c r="R87" s="124"/>
    </row>
    <row r="88" spans="1:18" s="29" customFormat="1" ht="48" x14ac:dyDescent="0.25">
      <c r="A88" s="25"/>
      <c r="B88" s="5" t="s">
        <v>167</v>
      </c>
      <c r="C88" s="34" t="s">
        <v>29</v>
      </c>
      <c r="D88" s="34" t="s">
        <v>32</v>
      </c>
      <c r="E88" s="34" t="s">
        <v>32</v>
      </c>
      <c r="F88" s="34" t="s">
        <v>175</v>
      </c>
      <c r="G88" s="34" t="s">
        <v>104</v>
      </c>
      <c r="H88" s="49">
        <v>14</v>
      </c>
      <c r="I88" s="35">
        <v>3800</v>
      </c>
      <c r="J88" s="35">
        <f t="shared" si="4"/>
        <v>53200</v>
      </c>
      <c r="K88" s="28">
        <f t="shared" si="3"/>
        <v>53.2</v>
      </c>
      <c r="L88" s="34" t="s">
        <v>78</v>
      </c>
      <c r="M88" s="34" t="s">
        <v>108</v>
      </c>
      <c r="N88" s="34">
        <v>751410000</v>
      </c>
    </row>
    <row r="89" spans="1:18" s="29" customFormat="1" ht="48" x14ac:dyDescent="0.25">
      <c r="A89" s="25"/>
      <c r="B89" s="3" t="s">
        <v>167</v>
      </c>
      <c r="C89" s="26" t="s">
        <v>29</v>
      </c>
      <c r="D89" s="26" t="s">
        <v>33</v>
      </c>
      <c r="E89" s="26" t="s">
        <v>33</v>
      </c>
      <c r="F89" s="26" t="s">
        <v>175</v>
      </c>
      <c r="G89" s="26" t="s">
        <v>104</v>
      </c>
      <c r="H89" s="125">
        <v>14</v>
      </c>
      <c r="I89" s="27">
        <v>1000</v>
      </c>
      <c r="J89" s="27">
        <f t="shared" si="4"/>
        <v>14000</v>
      </c>
      <c r="K89" s="28">
        <f t="shared" si="3"/>
        <v>14</v>
      </c>
      <c r="L89" s="34" t="s">
        <v>78</v>
      </c>
      <c r="M89" s="34" t="s">
        <v>108</v>
      </c>
      <c r="N89" s="34">
        <v>751410000</v>
      </c>
    </row>
    <row r="90" spans="1:18" s="32" customFormat="1" ht="48" x14ac:dyDescent="0.25">
      <c r="A90" s="30"/>
      <c r="B90" s="4" t="s">
        <v>167</v>
      </c>
      <c r="C90" s="56" t="s">
        <v>29</v>
      </c>
      <c r="D90" s="56" t="s">
        <v>67</v>
      </c>
      <c r="E90" s="56" t="s">
        <v>67</v>
      </c>
      <c r="F90" s="56" t="s">
        <v>175</v>
      </c>
      <c r="G90" s="56" t="s">
        <v>104</v>
      </c>
      <c r="H90" s="57">
        <v>30</v>
      </c>
      <c r="I90" s="58">
        <v>300</v>
      </c>
      <c r="J90" s="58">
        <f t="shared" si="4"/>
        <v>9000</v>
      </c>
      <c r="K90" s="28">
        <f t="shared" si="3"/>
        <v>9</v>
      </c>
      <c r="L90" s="56" t="s">
        <v>83</v>
      </c>
      <c r="M90" s="56" t="s">
        <v>108</v>
      </c>
      <c r="N90" s="33">
        <v>751410000</v>
      </c>
    </row>
    <row r="91" spans="1:18" s="32" customFormat="1" ht="48" x14ac:dyDescent="0.25">
      <c r="A91" s="30"/>
      <c r="B91" s="4" t="s">
        <v>167</v>
      </c>
      <c r="C91" s="56" t="s">
        <v>29</v>
      </c>
      <c r="D91" s="56" t="s">
        <v>68</v>
      </c>
      <c r="E91" s="56" t="s">
        <v>68</v>
      </c>
      <c r="F91" s="56" t="s">
        <v>175</v>
      </c>
      <c r="G91" s="56" t="s">
        <v>104</v>
      </c>
      <c r="H91" s="57">
        <v>30</v>
      </c>
      <c r="I91" s="58">
        <v>450</v>
      </c>
      <c r="J91" s="58">
        <f t="shared" si="4"/>
        <v>13500</v>
      </c>
      <c r="K91" s="28">
        <f t="shared" si="3"/>
        <v>13.5</v>
      </c>
      <c r="L91" s="56" t="s">
        <v>83</v>
      </c>
      <c r="M91" s="56" t="s">
        <v>108</v>
      </c>
      <c r="N91" s="33">
        <v>751410000</v>
      </c>
    </row>
    <row r="92" spans="1:18" s="32" customFormat="1" ht="48" x14ac:dyDescent="0.25">
      <c r="A92" s="30"/>
      <c r="B92" s="4" t="s">
        <v>167</v>
      </c>
      <c r="C92" s="56" t="s">
        <v>29</v>
      </c>
      <c r="D92" s="56" t="s">
        <v>69</v>
      </c>
      <c r="E92" s="56" t="s">
        <v>69</v>
      </c>
      <c r="F92" s="56" t="s">
        <v>175</v>
      </c>
      <c r="G92" s="56" t="s">
        <v>104</v>
      </c>
      <c r="H92" s="57">
        <v>20</v>
      </c>
      <c r="I92" s="58">
        <v>1000</v>
      </c>
      <c r="J92" s="58">
        <f t="shared" si="4"/>
        <v>20000</v>
      </c>
      <c r="K92" s="28">
        <f t="shared" si="3"/>
        <v>20</v>
      </c>
      <c r="L92" s="56" t="s">
        <v>83</v>
      </c>
      <c r="M92" s="56" t="s">
        <v>108</v>
      </c>
      <c r="N92" s="33">
        <v>751410000</v>
      </c>
    </row>
    <row r="93" spans="1:18" s="32" customFormat="1" ht="48" x14ac:dyDescent="0.25">
      <c r="A93" s="30"/>
      <c r="B93" s="4" t="s">
        <v>167</v>
      </c>
      <c r="C93" s="56" t="s">
        <v>29</v>
      </c>
      <c r="D93" s="56" t="s">
        <v>127</v>
      </c>
      <c r="E93" s="56" t="s">
        <v>128</v>
      </c>
      <c r="F93" s="56" t="s">
        <v>175</v>
      </c>
      <c r="G93" s="56" t="s">
        <v>104</v>
      </c>
      <c r="H93" s="57">
        <v>30</v>
      </c>
      <c r="I93" s="58">
        <v>200</v>
      </c>
      <c r="J93" s="58">
        <f t="shared" si="4"/>
        <v>6000</v>
      </c>
      <c r="K93" s="28">
        <f t="shared" si="3"/>
        <v>6</v>
      </c>
      <c r="L93" s="56" t="s">
        <v>83</v>
      </c>
      <c r="M93" s="56"/>
      <c r="N93" s="33"/>
    </row>
    <row r="94" spans="1:18" s="32" customFormat="1" ht="48" x14ac:dyDescent="0.25">
      <c r="A94" s="30"/>
      <c r="B94" s="4" t="s">
        <v>167</v>
      </c>
      <c r="C94" s="56" t="s">
        <v>29</v>
      </c>
      <c r="D94" s="56" t="s">
        <v>70</v>
      </c>
      <c r="E94" s="56" t="s">
        <v>70</v>
      </c>
      <c r="F94" s="56" t="s">
        <v>175</v>
      </c>
      <c r="G94" s="56" t="s">
        <v>104</v>
      </c>
      <c r="H94" s="59">
        <v>15</v>
      </c>
      <c r="I94" s="58">
        <v>1000</v>
      </c>
      <c r="J94" s="58">
        <f t="shared" si="4"/>
        <v>15000</v>
      </c>
      <c r="K94" s="28">
        <f t="shared" si="3"/>
        <v>15</v>
      </c>
      <c r="L94" s="56" t="s">
        <v>83</v>
      </c>
      <c r="M94" s="56" t="s">
        <v>108</v>
      </c>
      <c r="N94" s="33">
        <v>751410000</v>
      </c>
    </row>
    <row r="95" spans="1:18" s="32" customFormat="1" ht="24" x14ac:dyDescent="0.25">
      <c r="A95" s="30"/>
      <c r="B95" s="4" t="s">
        <v>167</v>
      </c>
      <c r="C95" s="56" t="s">
        <v>29</v>
      </c>
      <c r="D95" s="56" t="s">
        <v>139</v>
      </c>
      <c r="E95" s="56" t="s">
        <v>139</v>
      </c>
      <c r="F95" s="56" t="s">
        <v>173</v>
      </c>
      <c r="G95" s="57" t="s">
        <v>104</v>
      </c>
      <c r="H95" s="58">
        <v>5</v>
      </c>
      <c r="I95" s="58">
        <v>7500</v>
      </c>
      <c r="J95" s="56">
        <f t="shared" si="4"/>
        <v>37500</v>
      </c>
      <c r="K95" s="28">
        <f t="shared" si="3"/>
        <v>37.5</v>
      </c>
      <c r="L95" s="56" t="s">
        <v>78</v>
      </c>
      <c r="M95" s="33"/>
      <c r="N95" s="33"/>
    </row>
    <row r="96" spans="1:18" s="60" customFormat="1" ht="36" x14ac:dyDescent="0.25">
      <c r="B96" s="2" t="s">
        <v>167</v>
      </c>
      <c r="C96" s="52" t="s">
        <v>29</v>
      </c>
      <c r="D96" s="52" t="s">
        <v>137</v>
      </c>
      <c r="E96" s="52" t="s">
        <v>137</v>
      </c>
      <c r="F96" s="52" t="s">
        <v>102</v>
      </c>
      <c r="G96" s="52" t="s">
        <v>104</v>
      </c>
      <c r="H96" s="61">
        <v>120</v>
      </c>
      <c r="I96" s="62">
        <v>28000</v>
      </c>
      <c r="J96" s="62">
        <f>H96*I96</f>
        <v>3360000</v>
      </c>
      <c r="K96" s="28">
        <f>J96/5/1000/2</f>
        <v>336</v>
      </c>
      <c r="L96" s="52" t="s">
        <v>83</v>
      </c>
      <c r="M96" s="31"/>
      <c r="N96" s="31"/>
    </row>
    <row r="97" spans="1:15" s="32" customFormat="1" ht="48" x14ac:dyDescent="0.25">
      <c r="B97" s="2" t="s">
        <v>161</v>
      </c>
      <c r="C97" s="31" t="s">
        <v>18</v>
      </c>
      <c r="D97" s="31" t="s">
        <v>126</v>
      </c>
      <c r="E97" s="31" t="s">
        <v>126</v>
      </c>
      <c r="F97" s="31" t="s">
        <v>175</v>
      </c>
      <c r="G97" s="31" t="s">
        <v>29</v>
      </c>
      <c r="H97" s="63">
        <v>2</v>
      </c>
      <c r="I97" s="64">
        <v>40000</v>
      </c>
      <c r="J97" s="64">
        <f>H97*I97</f>
        <v>80000</v>
      </c>
      <c r="K97" s="28">
        <f>J97/1000</f>
        <v>80</v>
      </c>
      <c r="L97" s="31" t="s">
        <v>87</v>
      </c>
      <c r="M97" s="31" t="s">
        <v>92</v>
      </c>
      <c r="N97" s="31">
        <v>751410000</v>
      </c>
    </row>
    <row r="98" spans="1:15" s="70" customFormat="1" ht="33.75" customHeight="1" x14ac:dyDescent="0.25">
      <c r="A98" s="65"/>
      <c r="B98" s="66" t="s">
        <v>170</v>
      </c>
      <c r="C98" s="67" t="s">
        <v>192</v>
      </c>
      <c r="D98" s="67" t="s">
        <v>193</v>
      </c>
      <c r="E98" s="67" t="s">
        <v>194</v>
      </c>
      <c r="F98" s="67" t="s">
        <v>102</v>
      </c>
      <c r="G98" s="67" t="s">
        <v>195</v>
      </c>
      <c r="H98" s="67">
        <v>1</v>
      </c>
      <c r="I98" s="68">
        <v>5000000</v>
      </c>
      <c r="J98" s="68">
        <v>5000000</v>
      </c>
      <c r="K98" s="28">
        <f>J98/1000</f>
        <v>5000</v>
      </c>
      <c r="L98" s="67" t="s">
        <v>84</v>
      </c>
      <c r="M98" s="67"/>
      <c r="N98" s="67"/>
      <c r="O98" s="69"/>
    </row>
    <row r="99" spans="1:15" x14ac:dyDescent="0.25">
      <c r="B99" s="30"/>
    </row>
    <row r="101" spans="1:15" ht="23.25" x14ac:dyDescent="0.25">
      <c r="B101" s="184" t="s">
        <v>196</v>
      </c>
      <c r="C101" s="184"/>
      <c r="D101" s="184"/>
      <c r="E101" s="184"/>
      <c r="F101" s="184"/>
    </row>
    <row r="103" spans="1:15" ht="19.5" x14ac:dyDescent="0.25">
      <c r="B103" s="72" t="s">
        <v>158</v>
      </c>
      <c r="C103" s="72"/>
      <c r="D103" s="73"/>
      <c r="E103" s="72"/>
      <c r="F103" s="74" t="s">
        <v>197</v>
      </c>
      <c r="G103" s="30" t="s">
        <v>197</v>
      </c>
    </row>
    <row r="104" spans="1:15" ht="15.75" x14ac:dyDescent="0.25">
      <c r="B104" s="75"/>
      <c r="C104" s="76"/>
      <c r="D104" s="77"/>
      <c r="E104" s="76"/>
      <c r="F104" s="78"/>
    </row>
    <row r="105" spans="1:15" ht="15.75" customHeight="1" x14ac:dyDescent="0.25">
      <c r="B105" s="79" t="s">
        <v>111</v>
      </c>
      <c r="C105" s="79"/>
      <c r="D105" s="80"/>
      <c r="E105" s="81"/>
      <c r="F105" s="82">
        <f>J2</f>
        <v>14265000</v>
      </c>
      <c r="G105" s="83">
        <f t="shared" ref="F105:G107" si="5">K2</f>
        <v>14265</v>
      </c>
    </row>
    <row r="106" spans="1:15" ht="15.75" customHeight="1" x14ac:dyDescent="0.25">
      <c r="B106" s="79" t="s">
        <v>114</v>
      </c>
      <c r="C106" s="79"/>
      <c r="D106" s="80"/>
      <c r="E106" s="81"/>
      <c r="F106" s="82">
        <f t="shared" si="5"/>
        <v>745000</v>
      </c>
      <c r="G106" s="83">
        <f t="shared" si="5"/>
        <v>745</v>
      </c>
    </row>
    <row r="107" spans="1:15" ht="15.75" x14ac:dyDescent="0.25">
      <c r="B107" s="75" t="s">
        <v>198</v>
      </c>
      <c r="C107" s="75"/>
      <c r="D107" s="84"/>
      <c r="E107" s="76"/>
      <c r="F107" s="78">
        <f t="shared" si="5"/>
        <v>550916.39999999991</v>
      </c>
      <c r="G107" s="83">
        <f t="shared" si="5"/>
        <v>550.91639999999995</v>
      </c>
    </row>
    <row r="108" spans="1:15" ht="15.75" x14ac:dyDescent="0.25">
      <c r="B108" s="85" t="s">
        <v>199</v>
      </c>
      <c r="C108" s="85"/>
      <c r="D108" s="86"/>
      <c r="E108" s="85"/>
      <c r="F108" s="87">
        <f>SUM(F105:F107)</f>
        <v>15560916.4</v>
      </c>
      <c r="G108" s="83">
        <f>SUM(G105:G107)</f>
        <v>15560.9164</v>
      </c>
    </row>
    <row r="109" spans="1:15" ht="15.75" x14ac:dyDescent="0.25">
      <c r="B109" s="75"/>
      <c r="C109" s="76"/>
      <c r="D109" s="77"/>
      <c r="E109" s="76"/>
      <c r="F109" s="78"/>
      <c r="G109" s="83"/>
    </row>
    <row r="110" spans="1:15" ht="15.75" x14ac:dyDescent="0.25">
      <c r="B110" s="75"/>
      <c r="C110" s="76"/>
      <c r="D110" s="77"/>
      <c r="E110" s="76"/>
      <c r="F110" s="78"/>
      <c r="G110" s="83"/>
    </row>
    <row r="111" spans="1:15" ht="19.5" x14ac:dyDescent="0.25">
      <c r="B111" s="72" t="s">
        <v>200</v>
      </c>
      <c r="C111" s="76"/>
      <c r="D111" s="77"/>
      <c r="E111" s="76"/>
      <c r="F111" s="76"/>
      <c r="G111" s="83"/>
    </row>
    <row r="112" spans="1:15" ht="19.5" x14ac:dyDescent="0.25">
      <c r="B112" s="72"/>
      <c r="C112" s="72"/>
      <c r="D112" s="73"/>
      <c r="E112" s="72"/>
      <c r="F112" s="78"/>
      <c r="G112" s="83"/>
    </row>
    <row r="113" spans="2:7" ht="19.5" x14ac:dyDescent="0.25">
      <c r="B113" s="79" t="s">
        <v>180</v>
      </c>
      <c r="C113" s="88"/>
      <c r="D113" s="89"/>
      <c r="E113" s="88"/>
      <c r="F113" s="82">
        <f>J39</f>
        <v>1200000</v>
      </c>
      <c r="G113" s="83">
        <f>K39</f>
        <v>1200</v>
      </c>
    </row>
    <row r="114" spans="2:7" ht="19.5" x14ac:dyDescent="0.25">
      <c r="B114" s="79" t="s">
        <v>181</v>
      </c>
      <c r="C114" s="88"/>
      <c r="D114" s="89"/>
      <c r="E114" s="88"/>
      <c r="F114" s="82">
        <f t="shared" ref="F114:G116" si="6">J40</f>
        <v>150000</v>
      </c>
      <c r="G114" s="83">
        <f t="shared" si="6"/>
        <v>150</v>
      </c>
    </row>
    <row r="115" spans="2:7" ht="19.5" x14ac:dyDescent="0.25">
      <c r="B115" s="79" t="s">
        <v>113</v>
      </c>
      <c r="C115" s="88"/>
      <c r="D115" s="89"/>
      <c r="E115" s="88"/>
      <c r="F115" s="82">
        <f t="shared" si="6"/>
        <v>20412000</v>
      </c>
      <c r="G115" s="83">
        <f t="shared" si="6"/>
        <v>20412</v>
      </c>
    </row>
    <row r="116" spans="2:7" ht="19.5" x14ac:dyDescent="0.25">
      <c r="B116" s="79" t="s">
        <v>182</v>
      </c>
      <c r="C116" s="88"/>
      <c r="D116" s="89"/>
      <c r="E116" s="88"/>
      <c r="F116" s="82">
        <f t="shared" si="6"/>
        <v>1580952.9456000002</v>
      </c>
      <c r="G116" s="83">
        <f t="shared" si="6"/>
        <v>1580.9529456000002</v>
      </c>
    </row>
    <row r="117" spans="2:7" ht="19.5" x14ac:dyDescent="0.25">
      <c r="B117" s="75" t="s">
        <v>97</v>
      </c>
      <c r="C117" s="72"/>
      <c r="D117" s="73"/>
      <c r="E117" s="72"/>
      <c r="F117" s="78">
        <f>J37+J38</f>
        <v>5034000</v>
      </c>
      <c r="G117" s="83">
        <f>K37+K38</f>
        <v>5034</v>
      </c>
    </row>
    <row r="118" spans="2:7" ht="15.75" x14ac:dyDescent="0.25">
      <c r="B118" s="85" t="s">
        <v>199</v>
      </c>
      <c r="C118" s="85"/>
      <c r="D118" s="86"/>
      <c r="E118" s="85"/>
      <c r="F118" s="87">
        <f>SUM(F113:F117)</f>
        <v>28376952.945599999</v>
      </c>
      <c r="G118" s="83">
        <f>SUM(G113:G117)</f>
        <v>28376.952945600002</v>
      </c>
    </row>
    <row r="119" spans="2:7" ht="15.75" x14ac:dyDescent="0.25">
      <c r="B119" s="76"/>
      <c r="C119" s="76"/>
      <c r="D119" s="77"/>
      <c r="E119" s="76"/>
      <c r="F119" s="90"/>
      <c r="G119" s="83"/>
    </row>
    <row r="120" spans="2:7" ht="19.5" x14ac:dyDescent="0.25">
      <c r="B120" s="91"/>
      <c r="C120" s="76"/>
      <c r="D120" s="77"/>
      <c r="E120" s="76"/>
      <c r="F120" s="92"/>
      <c r="G120" s="83"/>
    </row>
    <row r="121" spans="2:7" ht="19.5" x14ac:dyDescent="0.25">
      <c r="B121" s="72" t="s">
        <v>201</v>
      </c>
      <c r="C121" s="76"/>
      <c r="D121" s="77"/>
      <c r="E121" s="76"/>
      <c r="F121" s="76"/>
      <c r="G121" s="83"/>
    </row>
    <row r="122" spans="2:7" x14ac:dyDescent="0.25">
      <c r="G122" s="83"/>
    </row>
    <row r="123" spans="2:7" ht="19.5" x14ac:dyDescent="0.25">
      <c r="B123" s="79" t="str">
        <f>D76</f>
        <v>Бензин Аи-92</v>
      </c>
      <c r="C123" s="88"/>
      <c r="D123" s="89"/>
      <c r="E123" s="88"/>
      <c r="F123" s="82">
        <f>J76</f>
        <v>1055366.3999999999</v>
      </c>
      <c r="G123" s="83">
        <f>K76</f>
        <v>1055.3663999999999</v>
      </c>
    </row>
    <row r="124" spans="2:7" ht="19.5" x14ac:dyDescent="0.25">
      <c r="B124" s="79" t="str">
        <f>D77</f>
        <v>Бензин Аи-96</v>
      </c>
      <c r="C124" s="88"/>
      <c r="D124" s="89"/>
      <c r="E124" s="88"/>
      <c r="F124" s="82">
        <f>J77</f>
        <v>2027021.4042000002</v>
      </c>
      <c r="G124" s="83">
        <f>K77</f>
        <v>2027.0214042000002</v>
      </c>
    </row>
    <row r="125" spans="2:7" ht="19.5" x14ac:dyDescent="0.25">
      <c r="B125" s="75" t="s">
        <v>202</v>
      </c>
      <c r="C125" s="72"/>
      <c r="D125" s="73"/>
      <c r="E125" s="72"/>
      <c r="F125" s="78">
        <f>J47+J48+J49+J50+J51</f>
        <v>1539763.8969600003</v>
      </c>
      <c r="G125" s="83">
        <f>K47+K48+K49+K50+K51</f>
        <v>1539.7638969600002</v>
      </c>
    </row>
    <row r="126" spans="2:7" ht="15.75" x14ac:dyDescent="0.25">
      <c r="B126" s="85" t="s">
        <v>199</v>
      </c>
      <c r="C126" s="85"/>
      <c r="D126" s="86"/>
      <c r="E126" s="85"/>
      <c r="F126" s="87">
        <f>SUM(F123:F125)</f>
        <v>4622151.7011600006</v>
      </c>
      <c r="G126" s="83">
        <f>SUM(G123:G125)</f>
        <v>4622.1517011600008</v>
      </c>
    </row>
    <row r="127" spans="2:7" x14ac:dyDescent="0.25">
      <c r="G127" s="83"/>
    </row>
    <row r="128" spans="2:7" x14ac:dyDescent="0.25">
      <c r="G128" s="83"/>
    </row>
    <row r="129" spans="2:7" ht="19.5" x14ac:dyDescent="0.25">
      <c r="B129" s="72" t="s">
        <v>203</v>
      </c>
      <c r="C129" s="76"/>
      <c r="D129" s="77"/>
      <c r="E129" s="76"/>
      <c r="F129" s="76"/>
      <c r="G129" s="83"/>
    </row>
    <row r="130" spans="2:7" x14ac:dyDescent="0.25">
      <c r="G130" s="83"/>
    </row>
    <row r="131" spans="2:7" ht="19.5" x14ac:dyDescent="0.25">
      <c r="B131" s="79" t="s">
        <v>204</v>
      </c>
      <c r="C131" s="88"/>
      <c r="D131" s="89"/>
      <c r="E131" s="88"/>
      <c r="F131" s="82">
        <f>SUM(J81:J86)</f>
        <v>266000</v>
      </c>
      <c r="G131" s="83">
        <f>SUM(K81:K86)</f>
        <v>266</v>
      </c>
    </row>
    <row r="132" spans="2:7" ht="19.5" x14ac:dyDescent="0.25">
      <c r="B132" s="79" t="s">
        <v>25</v>
      </c>
      <c r="C132" s="88"/>
      <c r="D132" s="89"/>
      <c r="E132" s="88"/>
      <c r="F132" s="82">
        <f>SUM(J87)</f>
        <v>650000</v>
      </c>
      <c r="G132" s="83">
        <f>SUM(K87)</f>
        <v>650</v>
      </c>
    </row>
    <row r="133" spans="2:7" ht="19.5" x14ac:dyDescent="0.25">
      <c r="B133" s="75" t="str">
        <f>D52</f>
        <v>Проведение независимой оценки здания и зем.участка</v>
      </c>
      <c r="C133" s="72"/>
      <c r="D133" s="73"/>
      <c r="E133" s="72"/>
      <c r="F133" s="78">
        <f>J52</f>
        <v>150000</v>
      </c>
      <c r="G133" s="83">
        <f>K52</f>
        <v>150</v>
      </c>
    </row>
    <row r="134" spans="2:7" ht="19.5" x14ac:dyDescent="0.25">
      <c r="B134" s="75" t="str">
        <f>D53</f>
        <v>Проведение независимой оценки служебных автомобилей</v>
      </c>
      <c r="C134" s="72"/>
      <c r="D134" s="73"/>
      <c r="E134" s="72"/>
      <c r="F134" s="78">
        <f>J53</f>
        <v>42000</v>
      </c>
      <c r="G134" s="83">
        <f>K53</f>
        <v>42</v>
      </c>
    </row>
    <row r="135" spans="2:7" ht="15.75" x14ac:dyDescent="0.25">
      <c r="B135" s="85" t="s">
        <v>199</v>
      </c>
      <c r="C135" s="85"/>
      <c r="D135" s="86"/>
      <c r="E135" s="85"/>
      <c r="F135" s="87">
        <f>SUM(F131:F134)</f>
        <v>1108000</v>
      </c>
      <c r="G135" s="83">
        <f>SUM(G131:G134)</f>
        <v>1108</v>
      </c>
    </row>
    <row r="136" spans="2:7" x14ac:dyDescent="0.25">
      <c r="G136" s="83"/>
    </row>
    <row r="137" spans="2:7" x14ac:dyDescent="0.25">
      <c r="G137" s="83"/>
    </row>
    <row r="138" spans="2:7" ht="19.5" x14ac:dyDescent="0.25">
      <c r="B138" s="72" t="s">
        <v>160</v>
      </c>
      <c r="C138" s="76"/>
      <c r="D138" s="77"/>
      <c r="E138" s="76"/>
      <c r="F138" s="76"/>
      <c r="G138" s="83"/>
    </row>
    <row r="139" spans="2:7" x14ac:dyDescent="0.25">
      <c r="G139" s="83"/>
    </row>
    <row r="140" spans="2:7" ht="19.5" x14ac:dyDescent="0.25">
      <c r="B140" s="79" t="s">
        <v>205</v>
      </c>
      <c r="C140" s="88"/>
      <c r="D140" s="89"/>
      <c r="E140" s="88"/>
      <c r="F140" s="82">
        <f>J45</f>
        <v>4000000</v>
      </c>
      <c r="G140" s="83">
        <f>K45</f>
        <v>4000</v>
      </c>
    </row>
    <row r="141" spans="2:7" ht="19.5" x14ac:dyDescent="0.25">
      <c r="B141" s="79" t="s">
        <v>206</v>
      </c>
      <c r="C141" s="88"/>
      <c r="D141" s="89"/>
      <c r="E141" s="88"/>
      <c r="F141" s="82">
        <f>J46</f>
        <v>2500000</v>
      </c>
      <c r="G141" s="83">
        <f>K46</f>
        <v>2500</v>
      </c>
    </row>
    <row r="142" spans="2:7" ht="15.75" x14ac:dyDescent="0.25">
      <c r="B142" s="85" t="s">
        <v>199</v>
      </c>
      <c r="C142" s="85"/>
      <c r="D142" s="86"/>
      <c r="E142" s="85"/>
      <c r="F142" s="87">
        <f>SUM(F140:F141)</f>
        <v>6500000</v>
      </c>
      <c r="G142" s="83">
        <f>SUM(G140:G141)</f>
        <v>6500</v>
      </c>
    </row>
    <row r="143" spans="2:7" x14ac:dyDescent="0.25">
      <c r="G143" s="83"/>
    </row>
    <row r="144" spans="2:7" x14ac:dyDescent="0.25">
      <c r="G144" s="83"/>
    </row>
    <row r="145" spans="2:7" ht="19.5" x14ac:dyDescent="0.25">
      <c r="B145" s="72" t="s">
        <v>207</v>
      </c>
      <c r="C145" s="76"/>
      <c r="D145" s="77"/>
      <c r="E145" s="76"/>
      <c r="F145" s="76"/>
      <c r="G145" s="83"/>
    </row>
    <row r="146" spans="2:7" x14ac:dyDescent="0.25">
      <c r="G146" s="83"/>
    </row>
    <row r="147" spans="2:7" ht="15.75" x14ac:dyDescent="0.25">
      <c r="B147" s="79" t="s">
        <v>95</v>
      </c>
      <c r="F147" s="82">
        <f>J78</f>
        <v>240000</v>
      </c>
      <c r="G147" s="83"/>
    </row>
    <row r="148" spans="2:7" ht="19.5" x14ac:dyDescent="0.25">
      <c r="B148" s="79" t="s">
        <v>133</v>
      </c>
      <c r="C148" s="88"/>
      <c r="D148" s="89"/>
      <c r="E148" s="88"/>
      <c r="F148" s="82">
        <f>J43</f>
        <v>3600000</v>
      </c>
      <c r="G148" s="83">
        <f>K43</f>
        <v>3600</v>
      </c>
    </row>
    <row r="149" spans="2:7" ht="19.5" x14ac:dyDescent="0.25">
      <c r="B149" s="79" t="s">
        <v>136</v>
      </c>
      <c r="C149" s="88"/>
      <c r="D149" s="89"/>
      <c r="E149" s="88"/>
      <c r="F149" s="82">
        <f>J44</f>
        <v>5500000</v>
      </c>
      <c r="G149" s="83">
        <f>K44</f>
        <v>5500</v>
      </c>
    </row>
    <row r="150" spans="2:7" ht="19.5" x14ac:dyDescent="0.25">
      <c r="B150" s="75" t="str">
        <f>D98</f>
        <v>Организация пресс-центра на 1-м этаже</v>
      </c>
      <c r="C150" s="72"/>
      <c r="D150" s="73"/>
      <c r="E150" s="72"/>
      <c r="F150" s="78">
        <f>J98</f>
        <v>5000000</v>
      </c>
      <c r="G150" s="83">
        <f>K98</f>
        <v>5000</v>
      </c>
    </row>
    <row r="151" spans="2:7" ht="15.75" x14ac:dyDescent="0.25">
      <c r="B151" s="85" t="s">
        <v>199</v>
      </c>
      <c r="C151" s="85"/>
      <c r="D151" s="86"/>
      <c r="E151" s="85"/>
      <c r="F151" s="87">
        <f>SUM(F147:F150)</f>
        <v>14340000</v>
      </c>
      <c r="G151" s="83">
        <f>SUM(G148:G149)</f>
        <v>9100</v>
      </c>
    </row>
    <row r="152" spans="2:7" x14ac:dyDescent="0.25">
      <c r="G152" s="83"/>
    </row>
    <row r="153" spans="2:7" x14ac:dyDescent="0.25">
      <c r="G153" s="83"/>
    </row>
    <row r="154" spans="2:7" ht="19.5" x14ac:dyDescent="0.25">
      <c r="B154" s="72" t="s">
        <v>185</v>
      </c>
      <c r="C154" s="76"/>
      <c r="D154" s="77"/>
      <c r="E154" s="76"/>
      <c r="F154" s="76"/>
      <c r="G154" s="83"/>
    </row>
    <row r="155" spans="2:7" x14ac:dyDescent="0.25">
      <c r="G155" s="83"/>
    </row>
    <row r="156" spans="2:7" ht="19.5" x14ac:dyDescent="0.25">
      <c r="B156" s="79" t="s">
        <v>98</v>
      </c>
      <c r="C156" s="88"/>
      <c r="D156" s="89"/>
      <c r="E156" s="88"/>
      <c r="F156" s="82">
        <f>J68</f>
        <v>650000</v>
      </c>
      <c r="G156" s="83">
        <f>K68</f>
        <v>650</v>
      </c>
    </row>
    <row r="157" spans="2:7" ht="19.5" x14ac:dyDescent="0.25">
      <c r="B157" s="79" t="s">
        <v>99</v>
      </c>
      <c r="C157" s="88"/>
      <c r="D157" s="89"/>
      <c r="E157" s="88"/>
      <c r="F157" s="82">
        <f t="shared" ref="F157:G162" si="7">J69</f>
        <v>100000</v>
      </c>
      <c r="G157" s="83">
        <f t="shared" si="7"/>
        <v>100</v>
      </c>
    </row>
    <row r="158" spans="2:7" ht="19.5" x14ac:dyDescent="0.25">
      <c r="B158" s="79" t="s">
        <v>71</v>
      </c>
      <c r="C158" s="88"/>
      <c r="D158" s="89"/>
      <c r="E158" s="88"/>
      <c r="F158" s="82">
        <f t="shared" si="7"/>
        <v>150000</v>
      </c>
      <c r="G158" s="83">
        <f t="shared" si="7"/>
        <v>150</v>
      </c>
    </row>
    <row r="159" spans="2:7" ht="19.5" x14ac:dyDescent="0.25">
      <c r="B159" s="79" t="s">
        <v>72</v>
      </c>
      <c r="C159" s="88"/>
      <c r="D159" s="89"/>
      <c r="E159" s="88"/>
      <c r="F159" s="82">
        <f t="shared" si="7"/>
        <v>900000</v>
      </c>
      <c r="G159" s="83">
        <f t="shared" si="7"/>
        <v>900</v>
      </c>
    </row>
    <row r="160" spans="2:7" ht="19.5" x14ac:dyDescent="0.25">
      <c r="B160" s="79" t="s">
        <v>75</v>
      </c>
      <c r="C160" s="88"/>
      <c r="D160" s="89"/>
      <c r="E160" s="88"/>
      <c r="F160" s="82">
        <f t="shared" si="7"/>
        <v>7500</v>
      </c>
      <c r="G160" s="83">
        <f t="shared" si="7"/>
        <v>7.5</v>
      </c>
    </row>
    <row r="161" spans="2:7" ht="19.5" x14ac:dyDescent="0.25">
      <c r="B161" s="79" t="s">
        <v>94</v>
      </c>
      <c r="C161" s="88"/>
      <c r="D161" s="89"/>
      <c r="E161" s="88"/>
      <c r="F161" s="82">
        <f t="shared" si="7"/>
        <v>150000</v>
      </c>
      <c r="G161" s="83">
        <f t="shared" si="7"/>
        <v>150</v>
      </c>
    </row>
    <row r="162" spans="2:7" ht="19.5" x14ac:dyDescent="0.25">
      <c r="B162" s="79" t="s">
        <v>129</v>
      </c>
      <c r="C162" s="88"/>
      <c r="D162" s="89"/>
      <c r="E162" s="88"/>
      <c r="F162" s="82">
        <f t="shared" si="7"/>
        <v>240000</v>
      </c>
      <c r="G162" s="83">
        <f t="shared" si="7"/>
        <v>240</v>
      </c>
    </row>
    <row r="163" spans="2:7" ht="19.5" x14ac:dyDescent="0.25">
      <c r="B163" s="79" t="s">
        <v>126</v>
      </c>
      <c r="C163" s="88"/>
      <c r="D163" s="89"/>
      <c r="E163" s="88"/>
      <c r="F163" s="82">
        <f>J97</f>
        <v>80000</v>
      </c>
      <c r="G163" s="83">
        <f>K97</f>
        <v>80</v>
      </c>
    </row>
    <row r="164" spans="2:7" ht="15.75" x14ac:dyDescent="0.25">
      <c r="B164" s="85" t="s">
        <v>199</v>
      </c>
      <c r="C164" s="85"/>
      <c r="D164" s="86"/>
      <c r="E164" s="85"/>
      <c r="F164" s="87">
        <f>SUM(F156:F163)</f>
        <v>2277500</v>
      </c>
      <c r="G164" s="83">
        <f>SUM(G156:G163)</f>
        <v>2277.5</v>
      </c>
    </row>
    <row r="165" spans="2:7" x14ac:dyDescent="0.25">
      <c r="G165" s="83"/>
    </row>
    <row r="166" spans="2:7" x14ac:dyDescent="0.25">
      <c r="G166" s="83"/>
    </row>
    <row r="167" spans="2:7" ht="19.5" x14ac:dyDescent="0.25">
      <c r="B167" s="72" t="s">
        <v>208</v>
      </c>
      <c r="C167" s="76"/>
      <c r="D167" s="77"/>
      <c r="E167" s="76"/>
      <c r="F167" s="76"/>
      <c r="G167" s="83"/>
    </row>
    <row r="168" spans="2:7" x14ac:dyDescent="0.25">
      <c r="G168" s="83"/>
    </row>
    <row r="169" spans="2:7" ht="19.5" x14ac:dyDescent="0.25">
      <c r="B169" s="79" t="s">
        <v>199</v>
      </c>
      <c r="C169" s="88"/>
      <c r="D169" s="89"/>
      <c r="E169" s="88"/>
      <c r="F169" s="82">
        <f>SUMIF(B:B,"Представительские",J:J)</f>
        <v>1224920</v>
      </c>
      <c r="G169" s="83">
        <f>SUMIF(B:B,"Представительские",K:K)</f>
        <v>1224.9199999999996</v>
      </c>
    </row>
    <row r="170" spans="2:7" x14ac:dyDescent="0.25">
      <c r="G170" s="83"/>
    </row>
    <row r="171" spans="2:7" x14ac:dyDescent="0.25">
      <c r="G171" s="83"/>
    </row>
    <row r="172" spans="2:7" ht="19.5" x14ac:dyDescent="0.25">
      <c r="B172" s="72" t="s">
        <v>209</v>
      </c>
      <c r="C172" s="76"/>
      <c r="D172" s="77"/>
      <c r="E172" s="76"/>
      <c r="F172" s="76"/>
      <c r="G172" s="83"/>
    </row>
    <row r="173" spans="2:7" ht="19.5" x14ac:dyDescent="0.25">
      <c r="B173" s="72"/>
      <c r="C173" s="76"/>
      <c r="D173" s="77"/>
      <c r="E173" s="76"/>
      <c r="F173" s="76"/>
      <c r="G173" s="83"/>
    </row>
    <row r="174" spans="2:7" ht="19.5" x14ac:dyDescent="0.25">
      <c r="B174" s="79" t="s">
        <v>199</v>
      </c>
      <c r="C174" s="88"/>
      <c r="D174" s="89"/>
      <c r="E174" s="88"/>
      <c r="F174" s="82">
        <f>SUMIF(B:B,"канцелярские товары",J:J)</f>
        <v>2593300</v>
      </c>
      <c r="G174" s="83">
        <f>SUMIF(B:B,"канцелярские товары",K:K)</f>
        <v>2593.2999999999997</v>
      </c>
    </row>
    <row r="175" spans="2:7" x14ac:dyDescent="0.25">
      <c r="G175" s="83"/>
    </row>
    <row r="176" spans="2:7" x14ac:dyDescent="0.25">
      <c r="G176" s="83"/>
    </row>
    <row r="177" spans="2:11" ht="19.5" x14ac:dyDescent="0.25">
      <c r="B177" s="72" t="s">
        <v>210</v>
      </c>
      <c r="C177" s="76"/>
      <c r="D177" s="77"/>
      <c r="E177" s="76"/>
      <c r="F177" s="76"/>
      <c r="G177" s="83"/>
    </row>
    <row r="178" spans="2:11" ht="19.5" x14ac:dyDescent="0.25">
      <c r="B178" s="72"/>
      <c r="C178" s="76"/>
      <c r="D178" s="77"/>
      <c r="E178" s="76"/>
      <c r="F178" s="76"/>
      <c r="G178" s="83"/>
    </row>
    <row r="179" spans="2:11" ht="19.5" x14ac:dyDescent="0.25">
      <c r="B179" s="79" t="s">
        <v>199</v>
      </c>
      <c r="C179" s="88"/>
      <c r="D179" s="89"/>
      <c r="E179" s="88"/>
      <c r="F179" s="82">
        <f>SUMIF(B:B,"Хозяйственные товары",J:J)</f>
        <v>3528200</v>
      </c>
      <c r="G179" s="83">
        <f>SUMIF(B:B,"Хозяйственные товары",K:K)</f>
        <v>504.2</v>
      </c>
    </row>
    <row r="180" spans="2:11" x14ac:dyDescent="0.25">
      <c r="G180" s="83"/>
    </row>
    <row r="181" spans="2:11" s="98" customFormat="1" x14ac:dyDescent="0.25">
      <c r="B181" s="94" t="s">
        <v>211</v>
      </c>
      <c r="C181" s="95"/>
      <c r="D181" s="95"/>
      <c r="E181" s="95"/>
      <c r="F181" s="96">
        <f>F179+F174+F169+F164+F151+F142+F135+F126+F118+F108</f>
        <v>80131941.046760008</v>
      </c>
      <c r="G181" s="97">
        <f>G179+G174+G169+G164+G151+G142+G135+G126+G118+G108</f>
        <v>71867.941046759996</v>
      </c>
      <c r="I181" s="99"/>
      <c r="J181" s="99"/>
      <c r="K181" s="99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2018</vt:lpstr>
      <vt:lpstr>АХО_Бюджет</vt:lpstr>
      <vt:lpstr>'ПЗ 2018'!Заголовки_для_печати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2018-10-10T04:40:28Z</cp:lastPrinted>
  <dcterms:created xsi:type="dcterms:W3CDTF">2015-09-03T03:13:54Z</dcterms:created>
  <dcterms:modified xsi:type="dcterms:W3CDTF">2018-10-26T06:30:54Z</dcterms:modified>
</cp:coreProperties>
</file>